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Itzel Vidal\Desktop\AIR DACG EXP PTL\AIR DACG EXP PTL\"/>
    </mc:Choice>
  </mc:AlternateContent>
  <xr:revisionPtr revIDLastSave="0" documentId="8_{801102ED-0ADA-4CF8-97DE-8CD03682719B}" xr6:coauthVersionLast="47" xr6:coauthVersionMax="47" xr10:uidLastSave="{00000000-0000-0000-0000-000000000000}"/>
  <bookViews>
    <workbookView xWindow="-108" yWindow="-108" windowWidth="23256" windowHeight="12456" firstSheet="6" activeTab="6" xr2:uid="{58F846EF-F83F-4599-8BEE-A0DDC7841F79}"/>
  </bookViews>
  <sheets>
    <sheet name="Costos y Beneficios" sheetId="18" r:id="rId1"/>
    <sheet name="CRE-20-001-K_ DACG" sheetId="1" r:id="rId2"/>
    <sheet name="CRE-20-001-J_ DACG" sheetId="8" r:id="rId3"/>
    <sheet name="CRE-20-002-J_ DACG" sheetId="4" r:id="rId4"/>
    <sheet name="CRE-20-002-K_ DACG" sheetId="13" r:id="rId5"/>
    <sheet name="CRE-20-007-A y CRE-20-008-A" sheetId="17" r:id="rId6"/>
    <sheet name="Acciones Reg__Exp al Público" sheetId="14" r:id="rId7"/>
    <sheet name="Acciones Reg__Exp Autoconsumo" sheetId="16" r:id="rId8"/>
    <sheet name="Trámites" sheetId="10" r:id="rId9"/>
    <sheet name="Referencias" sheetId="11" r:id="rId10"/>
  </sheets>
  <definedNames>
    <definedName name="_xlnm._FilterDatabase" localSheetId="6" hidden="1">'Acciones Reg__Exp al Público'!$A$9:$G$34</definedName>
    <definedName name="_xlnm._FilterDatabase" localSheetId="2" hidden="1">'CRE-20-001-J_ DACG'!$A$13:$I$45</definedName>
    <definedName name="_xlnm._FilterDatabase" localSheetId="1" hidden="1">'CRE-20-001-K_ DACG'!$C$13:$I$46</definedName>
    <definedName name="_xlnm._FilterDatabase" localSheetId="3" hidden="1">'CRE-20-002-J_ DACG'!$A$13:$I$90</definedName>
    <definedName name="_xlnm._FilterDatabase" localSheetId="4" hidden="1">'CRE-20-002-K_ DACG'!$A$13:$I$90</definedName>
    <definedName name="_xlnm._FilterDatabase" localSheetId="5" hidden="1">'CRE-20-007-A y CRE-20-008-A'!$A$13:$I$30</definedName>
    <definedName name="_xlnm.Print_Area" localSheetId="2">'CRE-20-001-J_ DACG'!$A$12:$H$44</definedName>
    <definedName name="_xlnm.Print_Area" localSheetId="1">'CRE-20-001-K_ DACG'!$A$12:$H$45</definedName>
    <definedName name="_xlnm.Print_Area" localSheetId="3">'CRE-20-002-J_ DACG'!$A$12:$H$60</definedName>
    <definedName name="_xlnm.Print_Area" localSheetId="4">'CRE-20-002-K_ DACG'!$A$12:$H$60</definedName>
    <definedName name="_xlnm.Print_Area" localSheetId="5">'CRE-20-007-A y CRE-20-008-A'!$A$12:$H$30</definedName>
    <definedName name="_xlnm.Print_Area" localSheetId="8">Trámites!$A$1:$G$16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 i="18" l="1"/>
  <c r="G4" i="18"/>
  <c r="AC28" i="18"/>
  <c r="V7" i="18"/>
  <c r="V6" i="18"/>
  <c r="V5" i="18"/>
  <c r="P5" i="18"/>
  <c r="P6" i="18"/>
  <c r="L18" i="18"/>
  <c r="P7" i="18"/>
  <c r="Q7" i="18"/>
  <c r="Q6" i="18"/>
  <c r="U31" i="16"/>
  <c r="U11" i="16"/>
  <c r="U12" i="16"/>
  <c r="U13" i="16"/>
  <c r="U14" i="16"/>
  <c r="U15" i="16"/>
  <c r="U16" i="16"/>
  <c r="U17" i="16"/>
  <c r="U18" i="16"/>
  <c r="U19" i="16"/>
  <c r="U20" i="16"/>
  <c r="U21" i="16"/>
  <c r="U22" i="16"/>
  <c r="U23" i="16"/>
  <c r="U24" i="16"/>
  <c r="U25" i="16"/>
  <c r="U26" i="16"/>
  <c r="U27" i="16"/>
  <c r="U28" i="16"/>
  <c r="U29" i="16"/>
  <c r="U30" i="16"/>
  <c r="U10" i="16"/>
  <c r="Q5" i="18"/>
  <c r="T34" i="14"/>
  <c r="U34" i="14"/>
  <c r="U11" i="14"/>
  <c r="U12" i="14"/>
  <c r="U13" i="14"/>
  <c r="U14" i="14"/>
  <c r="U15" i="14"/>
  <c r="U16" i="14"/>
  <c r="U17" i="14"/>
  <c r="U18" i="14"/>
  <c r="U19" i="14"/>
  <c r="U20" i="14"/>
  <c r="U21" i="14"/>
  <c r="U22" i="14"/>
  <c r="U23" i="14"/>
  <c r="U24" i="14"/>
  <c r="U25" i="14"/>
  <c r="U26" i="14"/>
  <c r="U27" i="14"/>
  <c r="U28" i="14"/>
  <c r="U29" i="14"/>
  <c r="U30" i="14"/>
  <c r="U31" i="14"/>
  <c r="U32" i="14"/>
  <c r="U33" i="14"/>
  <c r="U10" i="14"/>
  <c r="T31" i="16"/>
  <c r="S11" i="16"/>
  <c r="S31" i="16" s="1"/>
  <c r="S12" i="16"/>
  <c r="S13" i="16"/>
  <c r="S14" i="16"/>
  <c r="S15" i="16"/>
  <c r="S16" i="16"/>
  <c r="S17" i="16"/>
  <c r="S18" i="16"/>
  <c r="S19" i="16"/>
  <c r="S20" i="16"/>
  <c r="S21" i="16"/>
  <c r="S22" i="16"/>
  <c r="S23" i="16"/>
  <c r="S24" i="16"/>
  <c r="S25" i="16"/>
  <c r="S26" i="16"/>
  <c r="S27" i="16"/>
  <c r="S28" i="16"/>
  <c r="S29" i="16"/>
  <c r="S30" i="16"/>
  <c r="S10" i="16"/>
  <c r="L29" i="18"/>
  <c r="U36" i="14"/>
  <c r="S11" i="14"/>
  <c r="S12" i="14"/>
  <c r="S13" i="14"/>
  <c r="S14" i="14"/>
  <c r="S15" i="14"/>
  <c r="S16" i="14"/>
  <c r="S17" i="14"/>
  <c r="S18" i="14"/>
  <c r="S19" i="14"/>
  <c r="S20" i="14"/>
  <c r="S21" i="14"/>
  <c r="S22" i="14"/>
  <c r="S23" i="14"/>
  <c r="S24" i="14"/>
  <c r="S25" i="14"/>
  <c r="S26" i="14"/>
  <c r="S27" i="14"/>
  <c r="S28" i="14"/>
  <c r="S29" i="14"/>
  <c r="S30" i="14"/>
  <c r="S31" i="14"/>
  <c r="S32" i="14"/>
  <c r="S33" i="14"/>
  <c r="S10" i="14"/>
  <c r="S34" i="14" s="1"/>
  <c r="L4" i="14" s="1"/>
  <c r="AC26" i="18"/>
  <c r="AB26" i="18"/>
  <c r="AH20" i="18"/>
  <c r="AG20" i="18"/>
  <c r="AH19" i="18"/>
  <c r="AG19" i="18"/>
  <c r="AH18" i="18"/>
  <c r="AG18" i="18"/>
  <c r="AH17" i="18"/>
  <c r="AG17" i="18"/>
  <c r="AH16" i="18"/>
  <c r="AG16" i="18"/>
  <c r="AH15" i="18"/>
  <c r="AG15" i="18"/>
  <c r="AC20" i="18"/>
  <c r="AB20" i="18"/>
  <c r="AC19" i="18"/>
  <c r="AB19" i="18"/>
  <c r="AC18" i="18"/>
  <c r="AB18" i="18"/>
  <c r="AC17" i="18"/>
  <c r="AB17" i="18"/>
  <c r="AC16" i="18"/>
  <c r="AB16" i="18"/>
  <c r="AC15" i="18"/>
  <c r="AB15" i="18"/>
  <c r="R18" i="17"/>
  <c r="P18" i="17"/>
  <c r="N18" i="17"/>
  <c r="L18" i="17"/>
  <c r="T18" i="17" s="1"/>
  <c r="I18" i="17" s="1"/>
  <c r="R17" i="17"/>
  <c r="P17" i="17"/>
  <c r="N17" i="17"/>
  <c r="L17" i="17"/>
  <c r="R16" i="17"/>
  <c r="P16" i="17"/>
  <c r="N16" i="17"/>
  <c r="L16" i="17"/>
  <c r="P33" i="14"/>
  <c r="N33" i="14"/>
  <c r="L33" i="14"/>
  <c r="J33" i="14"/>
  <c r="R33" i="14" s="1"/>
  <c r="R81" i="4"/>
  <c r="P81" i="4"/>
  <c r="N81" i="4"/>
  <c r="L81" i="4"/>
  <c r="R60" i="4"/>
  <c r="P60" i="4"/>
  <c r="N60" i="4"/>
  <c r="L60" i="4"/>
  <c r="T60" i="4" s="1"/>
  <c r="R48" i="4"/>
  <c r="P48" i="4"/>
  <c r="N48" i="4"/>
  <c r="L48" i="4"/>
  <c r="R39" i="4"/>
  <c r="P39" i="4"/>
  <c r="N39" i="4"/>
  <c r="L39" i="4"/>
  <c r="R81" i="13"/>
  <c r="P81" i="13"/>
  <c r="N81" i="13"/>
  <c r="L81" i="13"/>
  <c r="T81" i="13" s="1"/>
  <c r="R60" i="13"/>
  <c r="P60" i="13"/>
  <c r="N60" i="13"/>
  <c r="L60" i="13"/>
  <c r="R48" i="13"/>
  <c r="P48" i="13"/>
  <c r="N48" i="13"/>
  <c r="L48" i="13"/>
  <c r="T48" i="13" s="1"/>
  <c r="R39" i="13"/>
  <c r="P39" i="13"/>
  <c r="N39" i="13"/>
  <c r="L39" i="13"/>
  <c r="T39" i="13" s="1"/>
  <c r="R90" i="4"/>
  <c r="P90" i="4"/>
  <c r="N90" i="4"/>
  <c r="L90" i="4"/>
  <c r="T90" i="4" s="1"/>
  <c r="R89" i="4"/>
  <c r="P89" i="4"/>
  <c r="N89" i="4"/>
  <c r="L89" i="4"/>
  <c r="R88" i="4"/>
  <c r="P88" i="4"/>
  <c r="N88" i="4"/>
  <c r="L88" i="4"/>
  <c r="T88" i="4" s="1"/>
  <c r="R86" i="13"/>
  <c r="P86" i="13"/>
  <c r="N86" i="13"/>
  <c r="L86" i="13"/>
  <c r="R85" i="13"/>
  <c r="P85" i="13"/>
  <c r="N85" i="13"/>
  <c r="L85" i="13"/>
  <c r="R82" i="4"/>
  <c r="N82" i="4"/>
  <c r="L82" i="4"/>
  <c r="T82" i="4" s="1"/>
  <c r="R80" i="13"/>
  <c r="N80" i="13"/>
  <c r="L80" i="13"/>
  <c r="R79" i="13"/>
  <c r="P79" i="13"/>
  <c r="N79" i="13"/>
  <c r="L79" i="13"/>
  <c r="R71" i="13"/>
  <c r="P71" i="13"/>
  <c r="N71" i="13"/>
  <c r="L71" i="13"/>
  <c r="R70" i="13"/>
  <c r="P70" i="13"/>
  <c r="T70" i="13" s="1"/>
  <c r="N70" i="13"/>
  <c r="L70" i="13"/>
  <c r="R69" i="13"/>
  <c r="P69" i="13"/>
  <c r="N69" i="13"/>
  <c r="L69" i="13"/>
  <c r="T69" i="13" s="1"/>
  <c r="R59" i="13"/>
  <c r="P59" i="13"/>
  <c r="N59" i="13"/>
  <c r="L59" i="13"/>
  <c r="T59" i="13" s="1"/>
  <c r="R30" i="13"/>
  <c r="P30" i="13"/>
  <c r="N30" i="13"/>
  <c r="L30" i="13"/>
  <c r="P44" i="8"/>
  <c r="T89" i="4" l="1"/>
  <c r="T39" i="4"/>
  <c r="T81" i="4"/>
  <c r="T48" i="4"/>
  <c r="T85" i="13"/>
  <c r="T79" i="13"/>
  <c r="T71" i="13"/>
  <c r="T86" i="13"/>
  <c r="T60" i="13"/>
  <c r="T30" i="13"/>
  <c r="T80" i="13"/>
  <c r="T17" i="17"/>
  <c r="I17" i="17" s="1"/>
  <c r="T16" i="17"/>
  <c r="I16" i="17" s="1"/>
  <c r="P17" i="16" l="1"/>
  <c r="N17" i="16"/>
  <c r="L17" i="16"/>
  <c r="J17" i="16"/>
  <c r="R17" i="16" s="1"/>
  <c r="G17" i="16" s="1"/>
  <c r="P18" i="14"/>
  <c r="N18" i="14"/>
  <c r="L18" i="14"/>
  <c r="J18" i="14"/>
  <c r="M72" i="13"/>
  <c r="O72" i="13"/>
  <c r="Q72" i="13"/>
  <c r="S72" i="13"/>
  <c r="K72" i="13"/>
  <c r="R71" i="4"/>
  <c r="P71" i="4"/>
  <c r="N71" i="4"/>
  <c r="L71" i="4"/>
  <c r="R70" i="4"/>
  <c r="P70" i="4"/>
  <c r="N70" i="4"/>
  <c r="L70" i="4"/>
  <c r="S72" i="4"/>
  <c r="Q72" i="4"/>
  <c r="O72" i="4"/>
  <c r="M72" i="4"/>
  <c r="K72" i="4"/>
  <c r="R19" i="13"/>
  <c r="P19" i="13"/>
  <c r="N19" i="13"/>
  <c r="L19" i="13"/>
  <c r="R21" i="4"/>
  <c r="P21" i="4"/>
  <c r="N21" i="4"/>
  <c r="L21" i="4"/>
  <c r="R30" i="8"/>
  <c r="R29" i="8"/>
  <c r="R28" i="8"/>
  <c r="P30" i="8"/>
  <c r="P29" i="8"/>
  <c r="P28" i="8"/>
  <c r="L30" i="8"/>
  <c r="L29" i="8"/>
  <c r="L28" i="8"/>
  <c r="N30" i="8"/>
  <c r="N29" i="8"/>
  <c r="N28" i="8"/>
  <c r="P30" i="1"/>
  <c r="P29" i="1"/>
  <c r="P28" i="1"/>
  <c r="L30" i="1"/>
  <c r="L29" i="1"/>
  <c r="L28" i="1"/>
  <c r="R30" i="1"/>
  <c r="N30" i="1"/>
  <c r="R29" i="1"/>
  <c r="N29" i="1"/>
  <c r="R28" i="1"/>
  <c r="N28" i="1"/>
  <c r="C42" i="18"/>
  <c r="T28" i="8" l="1"/>
  <c r="I28" i="8" s="1"/>
  <c r="I81" i="13"/>
  <c r="T70" i="4"/>
  <c r="I70" i="4" s="1"/>
  <c r="T29" i="8"/>
  <c r="I29" i="8" s="1"/>
  <c r="T30" i="8"/>
  <c r="I30" i="8" s="1"/>
  <c r="T71" i="4"/>
  <c r="I71" i="4" s="1"/>
  <c r="I60" i="13"/>
  <c r="I70" i="13"/>
  <c r="R18" i="14"/>
  <c r="G18" i="14" s="1"/>
  <c r="I48" i="13"/>
  <c r="I71" i="13"/>
  <c r="I39" i="13"/>
  <c r="T19" i="13"/>
  <c r="I19" i="13" s="1"/>
  <c r="I81" i="4"/>
  <c r="I60" i="4"/>
  <c r="I48" i="4"/>
  <c r="I39" i="4"/>
  <c r="T21" i="4"/>
  <c r="I21" i="4" s="1"/>
  <c r="T29" i="1"/>
  <c r="I29" i="1" s="1"/>
  <c r="T28" i="1"/>
  <c r="I28" i="1" s="1"/>
  <c r="T30" i="1"/>
  <c r="I30" i="1" s="1"/>
  <c r="Q34" i="14" l="1"/>
  <c r="O34" i="14"/>
  <c r="M91" i="13"/>
  <c r="O91" i="13"/>
  <c r="Q91" i="13"/>
  <c r="S91" i="13"/>
  <c r="K91" i="13"/>
  <c r="M91" i="4"/>
  <c r="O91" i="4"/>
  <c r="Q91" i="4"/>
  <c r="S91" i="4"/>
  <c r="K91" i="4"/>
  <c r="K92" i="4" s="1"/>
  <c r="M34" i="14"/>
  <c r="K34" i="14"/>
  <c r="I34" i="14"/>
  <c r="G33" i="14" l="1"/>
  <c r="K28" i="18" s="1"/>
  <c r="Q28" i="18" s="1"/>
  <c r="P28" i="18" l="1"/>
  <c r="M28" i="18"/>
  <c r="AA20" i="18"/>
  <c r="Y20" i="18"/>
  <c r="L20" i="18" l="1"/>
  <c r="C34" i="18"/>
  <c r="L21" i="18" s="1"/>
  <c r="L24" i="18" l="1"/>
  <c r="L19" i="18"/>
  <c r="AF22" i="18"/>
  <c r="AD22" i="18"/>
  <c r="AA22" i="18"/>
  <c r="Y22" i="18"/>
  <c r="D22" i="18"/>
  <c r="F18" i="18" s="1"/>
  <c r="AF21" i="18"/>
  <c r="AD21" i="18"/>
  <c r="AA21" i="18"/>
  <c r="Y21" i="18"/>
  <c r="AF20" i="18"/>
  <c r="AD20" i="18"/>
  <c r="AF19" i="18"/>
  <c r="AD19" i="18"/>
  <c r="AA19" i="18"/>
  <c r="Y19" i="18"/>
  <c r="AF18" i="18"/>
  <c r="AD18" i="18"/>
  <c r="AA18" i="18"/>
  <c r="Y18" i="18"/>
  <c r="AF17" i="18"/>
  <c r="AD17" i="18"/>
  <c r="AA17" i="18"/>
  <c r="Y17" i="18"/>
  <c r="AF16" i="18"/>
  <c r="AD16" i="18"/>
  <c r="AA16" i="18"/>
  <c r="Y16" i="18"/>
  <c r="AL15" i="18"/>
  <c r="AK15" i="18"/>
  <c r="AF15" i="18"/>
  <c r="AD15" i="18"/>
  <c r="AA15" i="18"/>
  <c r="Y15" i="18"/>
  <c r="L26" i="17"/>
  <c r="N26" i="17"/>
  <c r="P26" i="17"/>
  <c r="R26" i="17"/>
  <c r="L27" i="17"/>
  <c r="N27" i="17"/>
  <c r="P27" i="17"/>
  <c r="R27" i="17"/>
  <c r="R90" i="13"/>
  <c r="P90" i="13"/>
  <c r="N90" i="13"/>
  <c r="L90" i="13"/>
  <c r="R89" i="13"/>
  <c r="P89" i="13"/>
  <c r="N89" i="13"/>
  <c r="L89" i="13"/>
  <c r="R88" i="13"/>
  <c r="P88" i="13"/>
  <c r="N88" i="13"/>
  <c r="L88" i="13"/>
  <c r="R87" i="13"/>
  <c r="P87" i="13"/>
  <c r="N87" i="13"/>
  <c r="L87" i="13"/>
  <c r="T88" i="13" l="1"/>
  <c r="I88" i="13" s="1"/>
  <c r="N28" i="18"/>
  <c r="O28" i="18" s="1"/>
  <c r="N25" i="18"/>
  <c r="T26" i="17"/>
  <c r="I26" i="17" s="1"/>
  <c r="T90" i="13"/>
  <c r="I90" i="13" s="1"/>
  <c r="T87" i="13"/>
  <c r="I87" i="13" s="1"/>
  <c r="T27" i="17"/>
  <c r="I27" i="17" s="1"/>
  <c r="N18" i="18"/>
  <c r="N24" i="18"/>
  <c r="N19" i="18"/>
  <c r="N26" i="18"/>
  <c r="N20" i="18"/>
  <c r="N27" i="18"/>
  <c r="N21" i="18"/>
  <c r="N17" i="18"/>
  <c r="N22" i="18"/>
  <c r="N23" i="18"/>
  <c r="F20" i="18"/>
  <c r="AH26" i="18"/>
  <c r="AG26" i="18"/>
  <c r="F17" i="18"/>
  <c r="F19" i="18"/>
  <c r="F21" i="18"/>
  <c r="T89" i="13"/>
  <c r="I89" i="13" s="1"/>
  <c r="I89" i="4"/>
  <c r="I90" i="4"/>
  <c r="I88" i="4"/>
  <c r="N29" i="18" l="1"/>
  <c r="F22" i="18"/>
  <c r="S30" i="17" l="1"/>
  <c r="Q30" i="17"/>
  <c r="O30" i="17"/>
  <c r="M30" i="17"/>
  <c r="K30" i="17"/>
  <c r="R29" i="17"/>
  <c r="P29" i="17"/>
  <c r="N29" i="17"/>
  <c r="L29" i="17"/>
  <c r="R28" i="17"/>
  <c r="P28" i="17"/>
  <c r="N28" i="17"/>
  <c r="L28" i="17"/>
  <c r="R25" i="17"/>
  <c r="P25" i="17"/>
  <c r="N25" i="17"/>
  <c r="L25" i="17"/>
  <c r="R24" i="17"/>
  <c r="P24" i="17"/>
  <c r="N24" i="17"/>
  <c r="L24" i="17"/>
  <c r="R23" i="17"/>
  <c r="P23" i="17"/>
  <c r="N23" i="17"/>
  <c r="L23" i="17"/>
  <c r="R22" i="17"/>
  <c r="P22" i="17"/>
  <c r="N22" i="17"/>
  <c r="L22" i="17"/>
  <c r="R21" i="17"/>
  <c r="P21" i="17"/>
  <c r="N21" i="17"/>
  <c r="L21" i="17"/>
  <c r="R20" i="17"/>
  <c r="P20" i="17"/>
  <c r="N20" i="17"/>
  <c r="L20" i="17"/>
  <c r="R19" i="17"/>
  <c r="P19" i="17"/>
  <c r="N19" i="17"/>
  <c r="L19" i="17"/>
  <c r="R15" i="17"/>
  <c r="P15" i="17"/>
  <c r="N15" i="17"/>
  <c r="L15" i="17"/>
  <c r="R14" i="17"/>
  <c r="P14" i="17"/>
  <c r="N14" i="17"/>
  <c r="L14" i="17"/>
  <c r="N3" i="17" l="1"/>
  <c r="P30" i="17"/>
  <c r="T19" i="17"/>
  <c r="I19" i="17" s="1"/>
  <c r="T22" i="17"/>
  <c r="I22" i="17" s="1"/>
  <c r="T25" i="17"/>
  <c r="I25" i="17" s="1"/>
  <c r="R30" i="17"/>
  <c r="N30" i="17"/>
  <c r="T24" i="17"/>
  <c r="I24" i="17" s="1"/>
  <c r="L30" i="17"/>
  <c r="T20" i="17"/>
  <c r="I20" i="17" s="1"/>
  <c r="T29" i="17"/>
  <c r="I29" i="17" s="1"/>
  <c r="T21" i="17"/>
  <c r="I21" i="17" s="1"/>
  <c r="T15" i="17"/>
  <c r="I15" i="17" s="1"/>
  <c r="T23" i="17"/>
  <c r="I23" i="17" s="1"/>
  <c r="T14" i="17"/>
  <c r="T28" i="17"/>
  <c r="Q31" i="16"/>
  <c r="O31" i="16"/>
  <c r="M31" i="16"/>
  <c r="K31" i="16"/>
  <c r="I31" i="16"/>
  <c r="P30" i="16"/>
  <c r="N30" i="16"/>
  <c r="L30" i="16"/>
  <c r="J30" i="16"/>
  <c r="P29" i="16"/>
  <c r="N29" i="16"/>
  <c r="L29" i="16"/>
  <c r="J29" i="16"/>
  <c r="P28" i="16"/>
  <c r="N28" i="16"/>
  <c r="L28" i="16"/>
  <c r="J28" i="16"/>
  <c r="P27" i="16"/>
  <c r="N27" i="16"/>
  <c r="L27" i="16"/>
  <c r="J27" i="16"/>
  <c r="P26" i="16"/>
  <c r="N26" i="16"/>
  <c r="L26" i="16"/>
  <c r="J26" i="16"/>
  <c r="P25" i="16"/>
  <c r="N25" i="16"/>
  <c r="L25" i="16"/>
  <c r="J25" i="16"/>
  <c r="P24" i="16"/>
  <c r="N24" i="16"/>
  <c r="L24" i="16"/>
  <c r="J24" i="16"/>
  <c r="P23" i="16"/>
  <c r="N23" i="16"/>
  <c r="L23" i="16"/>
  <c r="J23" i="16"/>
  <c r="P22" i="16"/>
  <c r="N22" i="16"/>
  <c r="L22" i="16"/>
  <c r="J22" i="16"/>
  <c r="P21" i="16"/>
  <c r="N21" i="16"/>
  <c r="L21" i="16"/>
  <c r="J21" i="16"/>
  <c r="P20" i="16"/>
  <c r="N20" i="16"/>
  <c r="L20" i="16"/>
  <c r="J20" i="16"/>
  <c r="P19" i="16"/>
  <c r="N19" i="16"/>
  <c r="L19" i="16"/>
  <c r="P18" i="16"/>
  <c r="N18" i="16"/>
  <c r="L18" i="16"/>
  <c r="J18" i="16"/>
  <c r="P16" i="16"/>
  <c r="N16" i="16"/>
  <c r="L16" i="16"/>
  <c r="J16" i="16"/>
  <c r="P15" i="16"/>
  <c r="N15" i="16"/>
  <c r="L15" i="16"/>
  <c r="J15" i="16"/>
  <c r="P14" i="16"/>
  <c r="N14" i="16"/>
  <c r="L14" i="16"/>
  <c r="J14" i="16"/>
  <c r="P13" i="16"/>
  <c r="N13" i="16"/>
  <c r="L13" i="16"/>
  <c r="J13" i="16"/>
  <c r="P12" i="16"/>
  <c r="N12" i="16"/>
  <c r="L12" i="16"/>
  <c r="J12" i="16"/>
  <c r="P11" i="16"/>
  <c r="N11" i="16"/>
  <c r="L11" i="16"/>
  <c r="J11" i="16"/>
  <c r="P10" i="16"/>
  <c r="N10" i="16"/>
  <c r="L10" i="16"/>
  <c r="J10" i="16"/>
  <c r="P12" i="14"/>
  <c r="N12" i="14"/>
  <c r="L12" i="14"/>
  <c r="J12" i="14"/>
  <c r="P11" i="14"/>
  <c r="N11" i="14"/>
  <c r="L11" i="14"/>
  <c r="J11" i="14"/>
  <c r="N27" i="14"/>
  <c r="J14" i="14"/>
  <c r="L14" i="14"/>
  <c r="N14" i="14"/>
  <c r="P14" i="14"/>
  <c r="P32" i="14"/>
  <c r="N32" i="14"/>
  <c r="L32" i="14"/>
  <c r="J32" i="14"/>
  <c r="P31" i="14"/>
  <c r="N31" i="14"/>
  <c r="L31" i="14"/>
  <c r="J31" i="14"/>
  <c r="P30" i="14"/>
  <c r="N30" i="14"/>
  <c r="L30" i="14"/>
  <c r="J30" i="14"/>
  <c r="P29" i="14"/>
  <c r="N29" i="14"/>
  <c r="L29" i="14"/>
  <c r="J29" i="14"/>
  <c r="P28" i="14"/>
  <c r="N28" i="14"/>
  <c r="L28" i="14"/>
  <c r="J28" i="14"/>
  <c r="P27" i="14"/>
  <c r="L27" i="14"/>
  <c r="J27" i="14"/>
  <c r="P26" i="14"/>
  <c r="N26" i="14"/>
  <c r="L26" i="14"/>
  <c r="J26" i="14"/>
  <c r="P25" i="14"/>
  <c r="N25" i="14"/>
  <c r="L25" i="14"/>
  <c r="J25" i="14"/>
  <c r="P24" i="14"/>
  <c r="N24" i="14"/>
  <c r="L24" i="14"/>
  <c r="J24" i="14"/>
  <c r="P23" i="14"/>
  <c r="N23" i="14"/>
  <c r="L23" i="14"/>
  <c r="J23" i="14"/>
  <c r="P22" i="14"/>
  <c r="N22" i="14"/>
  <c r="L22" i="14"/>
  <c r="J22" i="14"/>
  <c r="P21" i="14"/>
  <c r="N21" i="14"/>
  <c r="L21" i="14"/>
  <c r="P20" i="14"/>
  <c r="N20" i="14"/>
  <c r="L20" i="14"/>
  <c r="J20" i="14"/>
  <c r="P19" i="14"/>
  <c r="N19" i="14"/>
  <c r="L19" i="14"/>
  <c r="J19" i="14"/>
  <c r="P17" i="14"/>
  <c r="N17" i="14"/>
  <c r="L17" i="14"/>
  <c r="J17" i="14"/>
  <c r="P16" i="14"/>
  <c r="N16" i="14"/>
  <c r="L16" i="14"/>
  <c r="J16" i="14"/>
  <c r="P15" i="14"/>
  <c r="N15" i="14"/>
  <c r="L15" i="14"/>
  <c r="J15" i="14"/>
  <c r="P13" i="14"/>
  <c r="N13" i="14"/>
  <c r="L13" i="14"/>
  <c r="J13" i="14"/>
  <c r="P10" i="14"/>
  <c r="N10" i="14"/>
  <c r="L10" i="14"/>
  <c r="J10" i="14"/>
  <c r="N34" i="14" l="1"/>
  <c r="J34" i="14"/>
  <c r="L34" i="14"/>
  <c r="P34" i="14"/>
  <c r="R24" i="16"/>
  <c r="G24" i="16" s="1"/>
  <c r="R22" i="16"/>
  <c r="G22" i="16" s="1"/>
  <c r="R25" i="16"/>
  <c r="G25" i="16" s="1"/>
  <c r="N31" i="16"/>
  <c r="R19" i="16"/>
  <c r="G19" i="16" s="1"/>
  <c r="N4" i="17"/>
  <c r="N5" i="17"/>
  <c r="I28" i="17"/>
  <c r="I14" i="17"/>
  <c r="T30" i="17"/>
  <c r="R28" i="16"/>
  <c r="G28" i="16" s="1"/>
  <c r="R20" i="16"/>
  <c r="G20" i="16" s="1"/>
  <c r="R16" i="16"/>
  <c r="G16" i="16" s="1"/>
  <c r="R21" i="16"/>
  <c r="G21" i="16" s="1"/>
  <c r="R26" i="16"/>
  <c r="G26" i="16" s="1"/>
  <c r="R10" i="16"/>
  <c r="G10" i="16" s="1"/>
  <c r="R15" i="16"/>
  <c r="G15" i="16" s="1"/>
  <c r="R27" i="16"/>
  <c r="G27" i="16" s="1"/>
  <c r="R30" i="16"/>
  <c r="G30" i="16" s="1"/>
  <c r="R23" i="16"/>
  <c r="G23" i="16" s="1"/>
  <c r="R13" i="16"/>
  <c r="G13" i="16" s="1"/>
  <c r="R11" i="16"/>
  <c r="G11" i="16" s="1"/>
  <c r="R14" i="16"/>
  <c r="G14" i="16" s="1"/>
  <c r="R29" i="16"/>
  <c r="G29" i="16" s="1"/>
  <c r="J31" i="16"/>
  <c r="L4" i="16"/>
  <c r="L31" i="16"/>
  <c r="R12" i="16"/>
  <c r="G12" i="16" s="1"/>
  <c r="R18" i="16"/>
  <c r="G18" i="16" s="1"/>
  <c r="P31" i="16"/>
  <c r="R15" i="14"/>
  <c r="G15" i="14" s="1"/>
  <c r="R26" i="14"/>
  <c r="G26" i="14" s="1"/>
  <c r="K23" i="18" s="1"/>
  <c r="R12" i="14"/>
  <c r="G12" i="14" s="1"/>
  <c r="R11" i="14"/>
  <c r="G11" i="14" s="1"/>
  <c r="R17" i="14"/>
  <c r="G17" i="14" s="1"/>
  <c r="K20" i="18" s="1"/>
  <c r="R23" i="14"/>
  <c r="G23" i="14" s="1"/>
  <c r="R20" i="14"/>
  <c r="G20" i="14" s="1"/>
  <c r="R14" i="14"/>
  <c r="G14" i="14" s="1"/>
  <c r="K18" i="18" s="1"/>
  <c r="R22" i="14"/>
  <c r="G22" i="14" s="1"/>
  <c r="R29" i="14"/>
  <c r="G29" i="14" s="1"/>
  <c r="K24" i="18" s="1"/>
  <c r="R13" i="14"/>
  <c r="G13" i="14" s="1"/>
  <c r="R28" i="14"/>
  <c r="G28" i="14" s="1"/>
  <c r="R19" i="14"/>
  <c r="G19" i="14" s="1"/>
  <c r="R21" i="14"/>
  <c r="G21" i="14" s="1"/>
  <c r="R24" i="14"/>
  <c r="G24" i="14" s="1"/>
  <c r="R25" i="14"/>
  <c r="G25" i="14" s="1"/>
  <c r="R27" i="14"/>
  <c r="G27" i="14" s="1"/>
  <c r="R16" i="14"/>
  <c r="G16" i="14" s="1"/>
  <c r="K19" i="18" s="1"/>
  <c r="R30" i="14"/>
  <c r="G30" i="14" s="1"/>
  <c r="K26" i="18" s="1"/>
  <c r="R32" i="14"/>
  <c r="G32" i="14" s="1"/>
  <c r="K27" i="18" s="1"/>
  <c r="R31" i="14"/>
  <c r="G31" i="14" s="1"/>
  <c r="K22" i="18" s="1"/>
  <c r="R10" i="14"/>
  <c r="L5" i="14" l="1"/>
  <c r="L6" i="14"/>
  <c r="M24" i="18"/>
  <c r="Q24" i="18"/>
  <c r="P24" i="18"/>
  <c r="O24" i="18"/>
  <c r="P22" i="18"/>
  <c r="Q22" i="18"/>
  <c r="M22" i="18"/>
  <c r="O22" i="18"/>
  <c r="K25" i="18"/>
  <c r="K21" i="18"/>
  <c r="M20" i="18"/>
  <c r="P20" i="18"/>
  <c r="O20" i="18"/>
  <c r="R34" i="14"/>
  <c r="M27" i="18"/>
  <c r="Q27" i="18"/>
  <c r="P27" i="18"/>
  <c r="O27" i="18"/>
  <c r="P18" i="18"/>
  <c r="Q18" i="18"/>
  <c r="M18" i="18"/>
  <c r="O18" i="18"/>
  <c r="M26" i="18"/>
  <c r="Q26" i="18"/>
  <c r="P26" i="18"/>
  <c r="O26" i="18"/>
  <c r="M19" i="18"/>
  <c r="P19" i="18"/>
  <c r="Q19" i="18"/>
  <c r="O19" i="18"/>
  <c r="L6" i="16"/>
  <c r="P23" i="18"/>
  <c r="M23" i="18"/>
  <c r="Q23" i="18"/>
  <c r="O23" i="18"/>
  <c r="I30" i="17"/>
  <c r="N2" i="17" s="1"/>
  <c r="C21" i="18" s="1"/>
  <c r="L5" i="16"/>
  <c r="G31" i="16"/>
  <c r="L3" i="16" s="1"/>
  <c r="R31" i="16"/>
  <c r="G10" i="14"/>
  <c r="G34" i="14" l="1"/>
  <c r="L3" i="14" s="1"/>
  <c r="K17" i="18"/>
  <c r="K29" i="18" s="1"/>
  <c r="P21" i="18"/>
  <c r="M21" i="18"/>
  <c r="Q21" i="18"/>
  <c r="O21" i="18"/>
  <c r="P25" i="18"/>
  <c r="O25" i="18"/>
  <c r="M25" i="18"/>
  <c r="Q25" i="18"/>
  <c r="E21" i="18"/>
  <c r="G21" i="18"/>
  <c r="R84" i="13"/>
  <c r="P84" i="13"/>
  <c r="N84" i="13"/>
  <c r="L84" i="13"/>
  <c r="S83" i="13"/>
  <c r="S92" i="13" s="1"/>
  <c r="Q83" i="13"/>
  <c r="Q92" i="13" s="1"/>
  <c r="O83" i="13"/>
  <c r="O92" i="13" s="1"/>
  <c r="M83" i="13"/>
  <c r="M92" i="13" s="1"/>
  <c r="K83" i="13"/>
  <c r="K92" i="13" s="1"/>
  <c r="R82" i="13"/>
  <c r="N82" i="13"/>
  <c r="L82" i="13"/>
  <c r="R78" i="13"/>
  <c r="P78" i="13"/>
  <c r="N78" i="13"/>
  <c r="L78" i="13"/>
  <c r="R77" i="13"/>
  <c r="P77" i="13"/>
  <c r="N77" i="13"/>
  <c r="L77" i="13"/>
  <c r="R76" i="13"/>
  <c r="P76" i="13"/>
  <c r="N76" i="13"/>
  <c r="L76" i="13"/>
  <c r="R75" i="13"/>
  <c r="P75" i="13"/>
  <c r="N75" i="13"/>
  <c r="L75" i="13"/>
  <c r="R74" i="13"/>
  <c r="P74" i="13"/>
  <c r="N74" i="13"/>
  <c r="L74" i="13"/>
  <c r="R73" i="13"/>
  <c r="P73" i="13"/>
  <c r="N73" i="13"/>
  <c r="L73" i="13"/>
  <c r="R68" i="13"/>
  <c r="P68" i="13"/>
  <c r="N68" i="13"/>
  <c r="L68" i="13"/>
  <c r="R67" i="13"/>
  <c r="P67" i="13"/>
  <c r="N67" i="13"/>
  <c r="L67" i="13"/>
  <c r="R66" i="13"/>
  <c r="P66" i="13"/>
  <c r="N66" i="13"/>
  <c r="L66" i="13"/>
  <c r="R65" i="13"/>
  <c r="P65" i="13"/>
  <c r="N65" i="13"/>
  <c r="L65" i="13"/>
  <c r="R64" i="13"/>
  <c r="P64" i="13"/>
  <c r="N64" i="13"/>
  <c r="L64" i="13"/>
  <c r="R63" i="13"/>
  <c r="P63" i="13"/>
  <c r="N63" i="13"/>
  <c r="L63" i="13"/>
  <c r="R62" i="13"/>
  <c r="P62" i="13"/>
  <c r="N62" i="13"/>
  <c r="L62" i="13"/>
  <c r="S61" i="13"/>
  <c r="Q61" i="13"/>
  <c r="O61" i="13"/>
  <c r="M61" i="13"/>
  <c r="K61" i="13"/>
  <c r="R58" i="13"/>
  <c r="P58" i="13"/>
  <c r="N58" i="13"/>
  <c r="L58" i="13"/>
  <c r="R57" i="13"/>
  <c r="P57" i="13"/>
  <c r="N57" i="13"/>
  <c r="L57" i="13"/>
  <c r="R56" i="13"/>
  <c r="P56" i="13"/>
  <c r="N56" i="13"/>
  <c r="L56" i="13"/>
  <c r="R55" i="13"/>
  <c r="P55" i="13"/>
  <c r="N55" i="13"/>
  <c r="L55" i="13"/>
  <c r="R54" i="13"/>
  <c r="P54" i="13"/>
  <c r="N54" i="13"/>
  <c r="L54" i="13"/>
  <c r="R53" i="13"/>
  <c r="P53" i="13"/>
  <c r="N53" i="13"/>
  <c r="L53" i="13"/>
  <c r="R52" i="13"/>
  <c r="P52" i="13"/>
  <c r="N52" i="13"/>
  <c r="L52" i="13"/>
  <c r="R51" i="13"/>
  <c r="P51" i="13"/>
  <c r="N51" i="13"/>
  <c r="L51" i="13"/>
  <c r="S50" i="13"/>
  <c r="Q50" i="13"/>
  <c r="O50" i="13"/>
  <c r="M50" i="13"/>
  <c r="K50" i="13"/>
  <c r="R49" i="13"/>
  <c r="P49" i="13"/>
  <c r="N49" i="13"/>
  <c r="L49" i="13"/>
  <c r="R47" i="13"/>
  <c r="P47" i="13"/>
  <c r="N47" i="13"/>
  <c r="L47" i="13"/>
  <c r="R46" i="13"/>
  <c r="P46" i="13"/>
  <c r="N46" i="13"/>
  <c r="L46" i="13"/>
  <c r="R45" i="13"/>
  <c r="P45" i="13"/>
  <c r="N45" i="13"/>
  <c r="L45" i="13"/>
  <c r="R44" i="13"/>
  <c r="P44" i="13"/>
  <c r="N44" i="13"/>
  <c r="L44" i="13"/>
  <c r="R43" i="13"/>
  <c r="P43" i="13"/>
  <c r="N43" i="13"/>
  <c r="L43" i="13"/>
  <c r="R42" i="13"/>
  <c r="P42" i="13"/>
  <c r="N42" i="13"/>
  <c r="L42" i="13"/>
  <c r="S41" i="13"/>
  <c r="Q41" i="13"/>
  <c r="O41" i="13"/>
  <c r="M41" i="13"/>
  <c r="K41" i="13"/>
  <c r="R40" i="13"/>
  <c r="P40" i="13"/>
  <c r="N40" i="13"/>
  <c r="L40" i="13"/>
  <c r="R38" i="13"/>
  <c r="P38" i="13"/>
  <c r="N38" i="13"/>
  <c r="L38" i="13"/>
  <c r="R37" i="13"/>
  <c r="P37" i="13"/>
  <c r="N37" i="13"/>
  <c r="L37" i="13"/>
  <c r="R36" i="13"/>
  <c r="P36" i="13"/>
  <c r="N36" i="13"/>
  <c r="L36" i="13"/>
  <c r="R35" i="13"/>
  <c r="P35" i="13"/>
  <c r="N35" i="13"/>
  <c r="L35" i="13"/>
  <c r="R34" i="13"/>
  <c r="P34" i="13"/>
  <c r="N34" i="13"/>
  <c r="L34" i="13"/>
  <c r="R33" i="13"/>
  <c r="P33" i="13"/>
  <c r="N33" i="13"/>
  <c r="L33" i="13"/>
  <c r="R32" i="13"/>
  <c r="P32" i="13"/>
  <c r="N32" i="13"/>
  <c r="L32" i="13"/>
  <c r="S31" i="13"/>
  <c r="Q31" i="13"/>
  <c r="O31" i="13"/>
  <c r="M31" i="13"/>
  <c r="K31" i="13"/>
  <c r="R29" i="13"/>
  <c r="P29" i="13"/>
  <c r="N29" i="13"/>
  <c r="L29" i="13"/>
  <c r="R28" i="13"/>
  <c r="P28" i="13"/>
  <c r="N28" i="13"/>
  <c r="L28" i="13"/>
  <c r="R27" i="13"/>
  <c r="P27" i="13"/>
  <c r="N27" i="13"/>
  <c r="L27" i="13"/>
  <c r="R26" i="13"/>
  <c r="P26" i="13"/>
  <c r="N26" i="13"/>
  <c r="L26" i="13"/>
  <c r="S25" i="13"/>
  <c r="S94" i="13" s="1"/>
  <c r="Q25" i="13"/>
  <c r="Q94" i="13" s="1"/>
  <c r="O25" i="13"/>
  <c r="O94" i="13" s="1"/>
  <c r="M25" i="13"/>
  <c r="M94" i="13" s="1"/>
  <c r="K25" i="13"/>
  <c r="K94" i="13" s="1"/>
  <c r="R24" i="13"/>
  <c r="P24" i="13"/>
  <c r="N24" i="13"/>
  <c r="L24" i="13"/>
  <c r="R23" i="13"/>
  <c r="P23" i="13"/>
  <c r="N23" i="13"/>
  <c r="L23" i="13"/>
  <c r="R22" i="13"/>
  <c r="P22" i="13"/>
  <c r="N22" i="13"/>
  <c r="L22" i="13"/>
  <c r="R21" i="13"/>
  <c r="P21" i="13"/>
  <c r="N21" i="13"/>
  <c r="L21" i="13"/>
  <c r="R20" i="13"/>
  <c r="P20" i="13"/>
  <c r="N20" i="13"/>
  <c r="L20" i="13"/>
  <c r="R18" i="13"/>
  <c r="P18" i="13"/>
  <c r="N18" i="13"/>
  <c r="L18" i="13"/>
  <c r="R17" i="13"/>
  <c r="P17" i="13"/>
  <c r="N17" i="13"/>
  <c r="L17" i="13"/>
  <c r="R16" i="13"/>
  <c r="P16" i="13"/>
  <c r="N16" i="13"/>
  <c r="L16" i="13"/>
  <c r="R15" i="13"/>
  <c r="P15" i="13"/>
  <c r="N15" i="13"/>
  <c r="L15" i="13"/>
  <c r="R14" i="13"/>
  <c r="P14" i="13"/>
  <c r="N14" i="13"/>
  <c r="L14" i="13"/>
  <c r="S45" i="8"/>
  <c r="Q45" i="8"/>
  <c r="O45" i="8"/>
  <c r="M45" i="8"/>
  <c r="K45" i="8"/>
  <c r="P24" i="8"/>
  <c r="M46" i="1"/>
  <c r="O46" i="1"/>
  <c r="Q46" i="1"/>
  <c r="S46" i="1"/>
  <c r="L44" i="1"/>
  <c r="N44" i="1"/>
  <c r="P44" i="1"/>
  <c r="R44" i="1"/>
  <c r="K46" i="1"/>
  <c r="L14" i="1"/>
  <c r="L87" i="4"/>
  <c r="N87" i="4"/>
  <c r="P87" i="4"/>
  <c r="R87" i="4"/>
  <c r="R86" i="4"/>
  <c r="P86" i="4"/>
  <c r="N86" i="4"/>
  <c r="L86" i="4"/>
  <c r="R85" i="4"/>
  <c r="P85" i="4"/>
  <c r="N85" i="4"/>
  <c r="L85" i="4"/>
  <c r="R84" i="4"/>
  <c r="P84" i="4"/>
  <c r="N84" i="4"/>
  <c r="L84" i="4"/>
  <c r="M83" i="4"/>
  <c r="M92" i="4" s="1"/>
  <c r="O83" i="4"/>
  <c r="O92" i="4" s="1"/>
  <c r="Q83" i="4"/>
  <c r="Q92" i="4" s="1"/>
  <c r="S83" i="4"/>
  <c r="S92" i="4" s="1"/>
  <c r="K83" i="4"/>
  <c r="L76" i="4"/>
  <c r="N76" i="4"/>
  <c r="P76" i="4"/>
  <c r="R76" i="4"/>
  <c r="L77" i="4"/>
  <c r="N77" i="4"/>
  <c r="P77" i="4"/>
  <c r="R77" i="4"/>
  <c r="L78" i="4"/>
  <c r="N78" i="4"/>
  <c r="P78" i="4"/>
  <c r="R78" i="4"/>
  <c r="L79" i="4"/>
  <c r="N79" i="4"/>
  <c r="P79" i="4"/>
  <c r="R79" i="4"/>
  <c r="L80" i="4"/>
  <c r="N80" i="4"/>
  <c r="R80" i="4"/>
  <c r="R75" i="4"/>
  <c r="P75" i="4"/>
  <c r="N75" i="4"/>
  <c r="L75" i="4"/>
  <c r="R74" i="4"/>
  <c r="P74" i="4"/>
  <c r="N74" i="4"/>
  <c r="L74" i="4"/>
  <c r="R73" i="4"/>
  <c r="P73" i="4"/>
  <c r="N73" i="4"/>
  <c r="L73" i="4"/>
  <c r="L65" i="4"/>
  <c r="N65" i="4"/>
  <c r="P65" i="4"/>
  <c r="R65" i="4"/>
  <c r="L66" i="4"/>
  <c r="N66" i="4"/>
  <c r="P66" i="4"/>
  <c r="R66" i="4"/>
  <c r="L67" i="4"/>
  <c r="N67" i="4"/>
  <c r="P67" i="4"/>
  <c r="R67" i="4"/>
  <c r="L68" i="4"/>
  <c r="N68" i="4"/>
  <c r="P68" i="4"/>
  <c r="R68" i="4"/>
  <c r="L69" i="4"/>
  <c r="N69" i="4"/>
  <c r="P69" i="4"/>
  <c r="R69" i="4"/>
  <c r="R64" i="4"/>
  <c r="P64" i="4"/>
  <c r="N64" i="4"/>
  <c r="L64" i="4"/>
  <c r="R63" i="4"/>
  <c r="P63" i="4"/>
  <c r="N63" i="4"/>
  <c r="L63" i="4"/>
  <c r="R62" i="4"/>
  <c r="P62" i="4"/>
  <c r="N62" i="4"/>
  <c r="L62" i="4"/>
  <c r="M61" i="4"/>
  <c r="O61" i="4"/>
  <c r="Q61" i="4"/>
  <c r="S61" i="4"/>
  <c r="K61" i="4"/>
  <c r="L54" i="4"/>
  <c r="N54" i="4"/>
  <c r="P54" i="4"/>
  <c r="R54" i="4"/>
  <c r="L55" i="4"/>
  <c r="N55" i="4"/>
  <c r="P55" i="4"/>
  <c r="R55" i="4"/>
  <c r="L56" i="4"/>
  <c r="N56" i="4"/>
  <c r="P56" i="4"/>
  <c r="R56" i="4"/>
  <c r="L57" i="4"/>
  <c r="N57" i="4"/>
  <c r="P57" i="4"/>
  <c r="R57" i="4"/>
  <c r="L58" i="4"/>
  <c r="N58" i="4"/>
  <c r="P58" i="4"/>
  <c r="R58" i="4"/>
  <c r="L59" i="4"/>
  <c r="N59" i="4"/>
  <c r="P59" i="4"/>
  <c r="R59" i="4"/>
  <c r="R53" i="4"/>
  <c r="P53" i="4"/>
  <c r="N53" i="4"/>
  <c r="L53" i="4"/>
  <c r="R52" i="4"/>
  <c r="P52" i="4"/>
  <c r="N52" i="4"/>
  <c r="L52" i="4"/>
  <c r="R51" i="4"/>
  <c r="P51" i="4"/>
  <c r="N51" i="4"/>
  <c r="L51" i="4"/>
  <c r="M50" i="4"/>
  <c r="O50" i="4"/>
  <c r="Q50" i="4"/>
  <c r="S50" i="4"/>
  <c r="K50" i="4"/>
  <c r="L45" i="4"/>
  <c r="N45" i="4"/>
  <c r="P45" i="4"/>
  <c r="R45" i="4"/>
  <c r="L46" i="4"/>
  <c r="N46" i="4"/>
  <c r="P46" i="4"/>
  <c r="R46" i="4"/>
  <c r="L47" i="4"/>
  <c r="N47" i="4"/>
  <c r="P47" i="4"/>
  <c r="R47" i="4"/>
  <c r="L49" i="4"/>
  <c r="N49" i="4"/>
  <c r="P49" i="4"/>
  <c r="R49" i="4"/>
  <c r="R44" i="4"/>
  <c r="P44" i="4"/>
  <c r="N44" i="4"/>
  <c r="L44" i="4"/>
  <c r="R43" i="4"/>
  <c r="P43" i="4"/>
  <c r="N43" i="4"/>
  <c r="L43" i="4"/>
  <c r="R42" i="4"/>
  <c r="P42" i="4"/>
  <c r="N42" i="4"/>
  <c r="L42" i="4"/>
  <c r="M41" i="4"/>
  <c r="O41" i="4"/>
  <c r="Q41" i="4"/>
  <c r="S41" i="4"/>
  <c r="K41" i="4"/>
  <c r="L36" i="4"/>
  <c r="N36" i="4"/>
  <c r="P36" i="4"/>
  <c r="R36" i="4"/>
  <c r="L37" i="4"/>
  <c r="N37" i="4"/>
  <c r="P37" i="4"/>
  <c r="R37" i="4"/>
  <c r="L38" i="4"/>
  <c r="N38" i="4"/>
  <c r="P38" i="4"/>
  <c r="R38" i="4"/>
  <c r="L40" i="4"/>
  <c r="N40" i="4"/>
  <c r="P40" i="4"/>
  <c r="R40" i="4"/>
  <c r="R35" i="4"/>
  <c r="P35" i="4"/>
  <c r="N35" i="4"/>
  <c r="L35" i="4"/>
  <c r="R34" i="4"/>
  <c r="P34" i="4"/>
  <c r="N34" i="4"/>
  <c r="L34" i="4"/>
  <c r="R33" i="4"/>
  <c r="P33" i="4"/>
  <c r="N33" i="4"/>
  <c r="L33" i="4"/>
  <c r="R32" i="4"/>
  <c r="P32" i="4"/>
  <c r="N32" i="4"/>
  <c r="L32" i="4"/>
  <c r="M31" i="4"/>
  <c r="O31" i="4"/>
  <c r="Q31" i="4"/>
  <c r="S31" i="4"/>
  <c r="K31" i="4"/>
  <c r="L29" i="4"/>
  <c r="N29" i="4"/>
  <c r="P29" i="4"/>
  <c r="R29" i="4"/>
  <c r="L30" i="4"/>
  <c r="N30" i="4"/>
  <c r="P30" i="4"/>
  <c r="R30" i="4"/>
  <c r="R28" i="4"/>
  <c r="P28" i="4"/>
  <c r="N28" i="4"/>
  <c r="L28" i="4"/>
  <c r="R27" i="4"/>
  <c r="P27" i="4"/>
  <c r="N27" i="4"/>
  <c r="L27" i="4"/>
  <c r="R26" i="4"/>
  <c r="P26" i="4"/>
  <c r="N26" i="4"/>
  <c r="L26" i="4"/>
  <c r="M25" i="4"/>
  <c r="O25" i="4"/>
  <c r="Q25" i="4"/>
  <c r="S25" i="4"/>
  <c r="K25" i="4"/>
  <c r="L18" i="4"/>
  <c r="N18" i="4"/>
  <c r="P18" i="4"/>
  <c r="R18" i="4"/>
  <c r="L19" i="4"/>
  <c r="N19" i="4"/>
  <c r="P19" i="4"/>
  <c r="R19" i="4"/>
  <c r="L20" i="4"/>
  <c r="N20" i="4"/>
  <c r="P20" i="4"/>
  <c r="R20" i="4"/>
  <c r="L22" i="4"/>
  <c r="N22" i="4"/>
  <c r="P22" i="4"/>
  <c r="R22" i="4"/>
  <c r="L23" i="4"/>
  <c r="N23" i="4"/>
  <c r="P23" i="4"/>
  <c r="R23" i="4"/>
  <c r="L24" i="4"/>
  <c r="N24" i="4"/>
  <c r="P24" i="4"/>
  <c r="R24" i="4"/>
  <c r="R17" i="4"/>
  <c r="P17" i="4"/>
  <c r="N17" i="4"/>
  <c r="L17" i="4"/>
  <c r="R16" i="4"/>
  <c r="P16" i="4"/>
  <c r="N16" i="4"/>
  <c r="L16" i="4"/>
  <c r="R15" i="4"/>
  <c r="P15" i="4"/>
  <c r="N15" i="4"/>
  <c r="L15" i="4"/>
  <c r="R14" i="4"/>
  <c r="P14" i="4"/>
  <c r="N14" i="4"/>
  <c r="L14" i="4"/>
  <c r="L20" i="8"/>
  <c r="N20" i="8"/>
  <c r="P20" i="8"/>
  <c r="R20" i="8"/>
  <c r="L21" i="8"/>
  <c r="N21" i="8"/>
  <c r="P21" i="8"/>
  <c r="R21" i="8"/>
  <c r="L22" i="8"/>
  <c r="N22" i="8"/>
  <c r="P22" i="8"/>
  <c r="R22" i="8"/>
  <c r="L23" i="8"/>
  <c r="N23" i="8"/>
  <c r="P23" i="8"/>
  <c r="R23" i="8"/>
  <c r="L24" i="8"/>
  <c r="N24" i="8"/>
  <c r="R24" i="8"/>
  <c r="L25" i="8"/>
  <c r="N25" i="8"/>
  <c r="P25" i="8"/>
  <c r="R25" i="8"/>
  <c r="L26" i="8"/>
  <c r="N26" i="8"/>
  <c r="P26" i="8"/>
  <c r="R26" i="8"/>
  <c r="L27" i="8"/>
  <c r="N27" i="8"/>
  <c r="P27" i="8"/>
  <c r="R27" i="8"/>
  <c r="L31" i="8"/>
  <c r="N31" i="8"/>
  <c r="P31" i="8"/>
  <c r="R31" i="8"/>
  <c r="L32" i="8"/>
  <c r="N32" i="8"/>
  <c r="P32" i="8"/>
  <c r="R32" i="8"/>
  <c r="L33" i="8"/>
  <c r="N33" i="8"/>
  <c r="P33" i="8"/>
  <c r="R33" i="8"/>
  <c r="L34" i="8"/>
  <c r="N34" i="8"/>
  <c r="P34" i="8"/>
  <c r="R34" i="8"/>
  <c r="L35" i="8"/>
  <c r="N35" i="8"/>
  <c r="P35" i="8"/>
  <c r="R35" i="8"/>
  <c r="L36" i="8"/>
  <c r="N36" i="8"/>
  <c r="P36" i="8"/>
  <c r="R36" i="8"/>
  <c r="L37" i="8"/>
  <c r="N37" i="8"/>
  <c r="P37" i="8"/>
  <c r="R37" i="8"/>
  <c r="L38" i="8"/>
  <c r="N38" i="8"/>
  <c r="P38" i="8"/>
  <c r="R38" i="8"/>
  <c r="L39" i="8"/>
  <c r="N39" i="8"/>
  <c r="P39" i="8"/>
  <c r="R39" i="8"/>
  <c r="L40" i="8"/>
  <c r="N40" i="8"/>
  <c r="P40" i="8"/>
  <c r="R40" i="8"/>
  <c r="L41" i="8"/>
  <c r="N41" i="8"/>
  <c r="P41" i="8"/>
  <c r="R41" i="8"/>
  <c r="L42" i="8"/>
  <c r="N42" i="8"/>
  <c r="P42" i="8"/>
  <c r="R42" i="8"/>
  <c r="L43" i="8"/>
  <c r="N43" i="8"/>
  <c r="P43" i="8"/>
  <c r="R43" i="8"/>
  <c r="L44" i="8"/>
  <c r="N44" i="8"/>
  <c r="R44" i="8"/>
  <c r="R19" i="8"/>
  <c r="P19" i="8"/>
  <c r="N19" i="8"/>
  <c r="L19" i="8"/>
  <c r="R18" i="8"/>
  <c r="P18" i="8"/>
  <c r="N18" i="8"/>
  <c r="L18" i="8"/>
  <c r="R17" i="8"/>
  <c r="P17" i="8"/>
  <c r="N17" i="8"/>
  <c r="L17" i="8"/>
  <c r="R16" i="8"/>
  <c r="P16" i="8"/>
  <c r="N16" i="8"/>
  <c r="L16" i="8"/>
  <c r="R15" i="8"/>
  <c r="P15" i="8"/>
  <c r="N15" i="8"/>
  <c r="L15" i="8"/>
  <c r="R14" i="8"/>
  <c r="P14" i="8"/>
  <c r="N14" i="8"/>
  <c r="L14" i="8"/>
  <c r="L18" i="1"/>
  <c r="N18" i="1"/>
  <c r="P18" i="1"/>
  <c r="R18" i="1"/>
  <c r="L19" i="1"/>
  <c r="N19" i="1"/>
  <c r="P19" i="1"/>
  <c r="R19" i="1"/>
  <c r="L20" i="1"/>
  <c r="N20" i="1"/>
  <c r="P20" i="1"/>
  <c r="R20" i="1"/>
  <c r="L21" i="1"/>
  <c r="N21" i="1"/>
  <c r="P21" i="1"/>
  <c r="R21" i="1"/>
  <c r="L22" i="1"/>
  <c r="N22" i="1"/>
  <c r="P22" i="1"/>
  <c r="R22" i="1"/>
  <c r="L23" i="1"/>
  <c r="N23" i="1"/>
  <c r="P23" i="1"/>
  <c r="R23" i="1"/>
  <c r="L24" i="1"/>
  <c r="N24" i="1"/>
  <c r="P24" i="1"/>
  <c r="R24" i="1"/>
  <c r="L25" i="1"/>
  <c r="N25" i="1"/>
  <c r="P25" i="1"/>
  <c r="R25" i="1"/>
  <c r="L26" i="1"/>
  <c r="N26" i="1"/>
  <c r="P26" i="1"/>
  <c r="R26" i="1"/>
  <c r="L27" i="1"/>
  <c r="N27" i="1"/>
  <c r="P27" i="1"/>
  <c r="R27" i="1"/>
  <c r="L31" i="1"/>
  <c r="N31" i="1"/>
  <c r="P31" i="1"/>
  <c r="R31" i="1"/>
  <c r="L32" i="1"/>
  <c r="N32" i="1"/>
  <c r="P32" i="1"/>
  <c r="R32" i="1"/>
  <c r="L33" i="1"/>
  <c r="N33" i="1"/>
  <c r="P33" i="1"/>
  <c r="R33" i="1"/>
  <c r="L34" i="1"/>
  <c r="N34" i="1"/>
  <c r="P34" i="1"/>
  <c r="R34" i="1"/>
  <c r="L35" i="1"/>
  <c r="N35" i="1"/>
  <c r="P35" i="1"/>
  <c r="R35" i="1"/>
  <c r="L36" i="1"/>
  <c r="N36" i="1"/>
  <c r="P36" i="1"/>
  <c r="R36" i="1"/>
  <c r="L37" i="1"/>
  <c r="N37" i="1"/>
  <c r="P37" i="1"/>
  <c r="R37" i="1"/>
  <c r="L38" i="1"/>
  <c r="N38" i="1"/>
  <c r="P38" i="1"/>
  <c r="R38" i="1"/>
  <c r="L39" i="1"/>
  <c r="N39" i="1"/>
  <c r="P39" i="1"/>
  <c r="R39" i="1"/>
  <c r="L40" i="1"/>
  <c r="P40" i="1"/>
  <c r="R40" i="1"/>
  <c r="L41" i="1"/>
  <c r="N41" i="1"/>
  <c r="P41" i="1"/>
  <c r="R41" i="1"/>
  <c r="L42" i="1"/>
  <c r="N42" i="1"/>
  <c r="P42" i="1"/>
  <c r="R42" i="1"/>
  <c r="L43" i="1"/>
  <c r="N43" i="1"/>
  <c r="P43" i="1"/>
  <c r="R43" i="1"/>
  <c r="L45" i="1"/>
  <c r="N45" i="1"/>
  <c r="P45" i="1"/>
  <c r="R45" i="1"/>
  <c r="R17" i="1"/>
  <c r="P17" i="1"/>
  <c r="N17" i="1"/>
  <c r="L17" i="1"/>
  <c r="R16" i="1"/>
  <c r="P16" i="1"/>
  <c r="N16" i="1"/>
  <c r="L16" i="1"/>
  <c r="R15" i="1"/>
  <c r="P15" i="1"/>
  <c r="N15" i="1"/>
  <c r="L15" i="1"/>
  <c r="R14" i="1"/>
  <c r="P14" i="1"/>
  <c r="N14" i="1"/>
  <c r="E33" i="11"/>
  <c r="D33" i="11"/>
  <c r="C33" i="11"/>
  <c r="D11" i="11"/>
  <c r="D10" i="11"/>
  <c r="D9" i="11"/>
  <c r="D5" i="11"/>
  <c r="D4" i="11"/>
  <c r="T33" i="1" l="1"/>
  <c r="I33" i="1" s="1"/>
  <c r="T18" i="1"/>
  <c r="I18" i="1" s="1"/>
  <c r="T44" i="1"/>
  <c r="I44" i="1" s="1"/>
  <c r="T84" i="4"/>
  <c r="L72" i="13"/>
  <c r="T75" i="13"/>
  <c r="I75" i="13" s="1"/>
  <c r="N3" i="8"/>
  <c r="T38" i="1"/>
  <c r="I38" i="1" s="1"/>
  <c r="N72" i="4"/>
  <c r="T14" i="1"/>
  <c r="I14" i="1" s="1"/>
  <c r="R72" i="4"/>
  <c r="P72" i="4"/>
  <c r="T14" i="13"/>
  <c r="I14" i="13" s="1"/>
  <c r="R91" i="13"/>
  <c r="Q17" i="18"/>
  <c r="Q29" i="18" s="1"/>
  <c r="P17" i="18"/>
  <c r="P29" i="18" s="1"/>
  <c r="P30" i="18" s="1"/>
  <c r="M17" i="18"/>
  <c r="M29" i="18" s="1"/>
  <c r="O17" i="18"/>
  <c r="O29" i="18" s="1"/>
  <c r="L72" i="4"/>
  <c r="T74" i="13"/>
  <c r="I74" i="13" s="1"/>
  <c r="T76" i="13"/>
  <c r="I76" i="13" s="1"/>
  <c r="N72" i="13"/>
  <c r="P72" i="13"/>
  <c r="T23" i="13"/>
  <c r="I23" i="13" s="1"/>
  <c r="R72" i="13"/>
  <c r="T44" i="13"/>
  <c r="I44" i="13" s="1"/>
  <c r="R50" i="13"/>
  <c r="T43" i="13"/>
  <c r="I43" i="13" s="1"/>
  <c r="T46" i="13"/>
  <c r="I46" i="13" s="1"/>
  <c r="T22" i="13"/>
  <c r="I22" i="13" s="1"/>
  <c r="P31" i="13"/>
  <c r="T28" i="13"/>
  <c r="I28" i="13" s="1"/>
  <c r="N41" i="13"/>
  <c r="I79" i="13"/>
  <c r="L91" i="13"/>
  <c r="L94" i="13" s="1"/>
  <c r="T21" i="13"/>
  <c r="I21" i="13" s="1"/>
  <c r="T49" i="13"/>
  <c r="I49" i="13" s="1"/>
  <c r="R83" i="13"/>
  <c r="R92" i="13" s="1"/>
  <c r="R31" i="13"/>
  <c r="T45" i="13"/>
  <c r="I45" i="13" s="1"/>
  <c r="R61" i="13"/>
  <c r="T78" i="13"/>
  <c r="I78" i="13" s="1"/>
  <c r="I80" i="13"/>
  <c r="N91" i="13"/>
  <c r="N31" i="13"/>
  <c r="L41" i="13"/>
  <c r="T47" i="13"/>
  <c r="I47" i="13" s="1"/>
  <c r="P50" i="13"/>
  <c r="T52" i="13"/>
  <c r="I52" i="13" s="1"/>
  <c r="T55" i="13"/>
  <c r="I55" i="13" s="1"/>
  <c r="T58" i="13"/>
  <c r="I58" i="13" s="1"/>
  <c r="L83" i="13"/>
  <c r="L92" i="13" s="1"/>
  <c r="T77" i="13"/>
  <c r="I77" i="13" s="1"/>
  <c r="P91" i="13"/>
  <c r="P94" i="13" s="1"/>
  <c r="T20" i="13"/>
  <c r="I20" i="13" s="1"/>
  <c r="T17" i="13"/>
  <c r="I17" i="13" s="1"/>
  <c r="T18" i="13"/>
  <c r="I18" i="13" s="1"/>
  <c r="T15" i="13"/>
  <c r="T24" i="13"/>
  <c r="I24" i="13" s="1"/>
  <c r="R25" i="13"/>
  <c r="T16" i="13"/>
  <c r="I16" i="13" s="1"/>
  <c r="P25" i="13"/>
  <c r="L45" i="8"/>
  <c r="P45" i="8"/>
  <c r="N45" i="8"/>
  <c r="T20" i="8"/>
  <c r="I20" i="8" s="1"/>
  <c r="T14" i="8"/>
  <c r="I14" i="8" s="1"/>
  <c r="R45" i="8"/>
  <c r="N3" i="4"/>
  <c r="N91" i="4"/>
  <c r="L91" i="4"/>
  <c r="P91" i="4"/>
  <c r="R91" i="4"/>
  <c r="T34" i="8"/>
  <c r="I34" i="8" s="1"/>
  <c r="T25" i="8"/>
  <c r="I25" i="8" s="1"/>
  <c r="T40" i="8"/>
  <c r="I40" i="8" s="1"/>
  <c r="T41" i="8"/>
  <c r="I41" i="8" s="1"/>
  <c r="N3" i="1"/>
  <c r="R46" i="1"/>
  <c r="L46" i="1"/>
  <c r="N46" i="1"/>
  <c r="P46" i="1"/>
  <c r="T45" i="1"/>
  <c r="I45" i="1" s="1"/>
  <c r="T15" i="1"/>
  <c r="I15" i="1" s="1"/>
  <c r="N83" i="13"/>
  <c r="N92" i="13" s="1"/>
  <c r="T40" i="13"/>
  <c r="I40" i="13" s="1"/>
  <c r="T66" i="13"/>
  <c r="I66" i="13" s="1"/>
  <c r="I69" i="13"/>
  <c r="N25" i="13"/>
  <c r="T27" i="13"/>
  <c r="I27" i="13" s="1"/>
  <c r="I30" i="13"/>
  <c r="P41" i="13"/>
  <c r="T35" i="13"/>
  <c r="I35" i="13" s="1"/>
  <c r="T38" i="13"/>
  <c r="I38" i="13" s="1"/>
  <c r="L50" i="13"/>
  <c r="T51" i="13"/>
  <c r="I51" i="13" s="1"/>
  <c r="T54" i="13"/>
  <c r="I54" i="13" s="1"/>
  <c r="T57" i="13"/>
  <c r="I57" i="13" s="1"/>
  <c r="T65" i="13"/>
  <c r="I65" i="13" s="1"/>
  <c r="T68" i="13"/>
  <c r="I68" i="13" s="1"/>
  <c r="I85" i="13"/>
  <c r="T33" i="13"/>
  <c r="I33" i="13" s="1"/>
  <c r="T42" i="13"/>
  <c r="I42" i="13" s="1"/>
  <c r="T63" i="13"/>
  <c r="T73" i="13"/>
  <c r="I73" i="13" s="1"/>
  <c r="R41" i="13"/>
  <c r="N50" i="13"/>
  <c r="N61" i="13"/>
  <c r="T36" i="13"/>
  <c r="I36" i="13" s="1"/>
  <c r="I86" i="13"/>
  <c r="L25" i="13"/>
  <c r="T26" i="13"/>
  <c r="I26" i="13" s="1"/>
  <c r="T29" i="13"/>
  <c r="I29" i="13" s="1"/>
  <c r="T34" i="13"/>
  <c r="I34" i="13" s="1"/>
  <c r="T37" i="13"/>
  <c r="I37" i="13" s="1"/>
  <c r="P61" i="13"/>
  <c r="T53" i="13"/>
  <c r="I53" i="13" s="1"/>
  <c r="T56" i="13"/>
  <c r="I56" i="13" s="1"/>
  <c r="I59" i="13"/>
  <c r="T64" i="13"/>
  <c r="I64" i="13" s="1"/>
  <c r="T67" i="13"/>
  <c r="I67" i="13" s="1"/>
  <c r="P83" i="13"/>
  <c r="P92" i="13" s="1"/>
  <c r="T82" i="13"/>
  <c r="I82" i="13" s="1"/>
  <c r="N3" i="13"/>
  <c r="L31" i="13"/>
  <c r="L61" i="13"/>
  <c r="T32" i="13"/>
  <c r="T62" i="13"/>
  <c r="T84" i="13"/>
  <c r="T91" i="13" s="1"/>
  <c r="T59" i="4"/>
  <c r="I59" i="4" s="1"/>
  <c r="T76" i="4"/>
  <c r="I76" i="4" s="1"/>
  <c r="T36" i="4"/>
  <c r="I36" i="4" s="1"/>
  <c r="P61" i="4"/>
  <c r="L31" i="4"/>
  <c r="T52" i="4"/>
  <c r="I52" i="4" s="1"/>
  <c r="P31" i="4"/>
  <c r="R41" i="4"/>
  <c r="L41" i="4"/>
  <c r="T47" i="4"/>
  <c r="I47" i="4" s="1"/>
  <c r="P83" i="4"/>
  <c r="P92" i="4" s="1"/>
  <c r="T75" i="4"/>
  <c r="I75" i="4" s="1"/>
  <c r="T15" i="4"/>
  <c r="P50" i="4"/>
  <c r="T45" i="4"/>
  <c r="I45" i="4" s="1"/>
  <c r="T63" i="4"/>
  <c r="I63" i="4" s="1"/>
  <c r="N31" i="4"/>
  <c r="T14" i="4"/>
  <c r="I14" i="4" s="1"/>
  <c r="T34" i="4"/>
  <c r="I34" i="4" s="1"/>
  <c r="L61" i="4"/>
  <c r="T65" i="4"/>
  <c r="I65" i="4" s="1"/>
  <c r="T27" i="4"/>
  <c r="I27" i="4" s="1"/>
  <c r="T38" i="4"/>
  <c r="I38" i="4" s="1"/>
  <c r="T57" i="4"/>
  <c r="I57" i="4" s="1"/>
  <c r="T54" i="4"/>
  <c r="I54" i="4" s="1"/>
  <c r="T87" i="4"/>
  <c r="I87" i="4" s="1"/>
  <c r="T86" i="4"/>
  <c r="I86" i="4" s="1"/>
  <c r="T85" i="4"/>
  <c r="I85" i="4" s="1"/>
  <c r="I82" i="4"/>
  <c r="R61" i="4"/>
  <c r="R31" i="4"/>
  <c r="T29" i="4"/>
  <c r="I29" i="4" s="1"/>
  <c r="N61" i="4"/>
  <c r="T74" i="4"/>
  <c r="I74" i="4" s="1"/>
  <c r="N50" i="4"/>
  <c r="T43" i="4"/>
  <c r="I43" i="4" s="1"/>
  <c r="L50" i="4"/>
  <c r="N41" i="4"/>
  <c r="N83" i="4"/>
  <c r="N92" i="4" s="1"/>
  <c r="T73" i="4"/>
  <c r="I73" i="4" s="1"/>
  <c r="R50" i="4"/>
  <c r="T32" i="4"/>
  <c r="I32" i="4" s="1"/>
  <c r="T24" i="4"/>
  <c r="I24" i="4" s="1"/>
  <c r="T18" i="4"/>
  <c r="I18" i="4" s="1"/>
  <c r="T19" i="4"/>
  <c r="I19" i="4" s="1"/>
  <c r="T40" i="4"/>
  <c r="I40" i="4" s="1"/>
  <c r="T49" i="4"/>
  <c r="I49" i="4" s="1"/>
  <c r="T58" i="4"/>
  <c r="I58" i="4" s="1"/>
  <c r="T55" i="4"/>
  <c r="I55" i="4" s="1"/>
  <c r="L83" i="4"/>
  <c r="L92" i="4" s="1"/>
  <c r="T23" i="4"/>
  <c r="I23" i="4" s="1"/>
  <c r="T78" i="4"/>
  <c r="I78" i="4" s="1"/>
  <c r="P25" i="4"/>
  <c r="T20" i="4"/>
  <c r="I20" i="4" s="1"/>
  <c r="T26" i="4"/>
  <c r="I26" i="4" s="1"/>
  <c r="T28" i="4"/>
  <c r="I28" i="4" s="1"/>
  <c r="T33" i="4"/>
  <c r="I33" i="4" s="1"/>
  <c r="T35" i="4"/>
  <c r="I35" i="4" s="1"/>
  <c r="T62" i="4"/>
  <c r="T64" i="4"/>
  <c r="I64" i="4" s="1"/>
  <c r="T69" i="4"/>
  <c r="I69" i="4" s="1"/>
  <c r="T79" i="4"/>
  <c r="I79" i="4" s="1"/>
  <c r="R83" i="4"/>
  <c r="R92" i="4" s="1"/>
  <c r="T68" i="4"/>
  <c r="I68" i="4" s="1"/>
  <c r="R25" i="4"/>
  <c r="T30" i="4"/>
  <c r="I30" i="4" s="1"/>
  <c r="P41" i="4"/>
  <c r="T46" i="4"/>
  <c r="I46" i="4" s="1"/>
  <c r="T56" i="4"/>
  <c r="I56" i="4" s="1"/>
  <c r="T22" i="4"/>
  <c r="I22" i="4" s="1"/>
  <c r="T42" i="4"/>
  <c r="I42" i="4" s="1"/>
  <c r="T44" i="4"/>
  <c r="I44" i="4" s="1"/>
  <c r="T51" i="4"/>
  <c r="I51" i="4" s="1"/>
  <c r="T53" i="4"/>
  <c r="I53" i="4" s="1"/>
  <c r="T67" i="4"/>
  <c r="I67" i="4" s="1"/>
  <c r="T80" i="4"/>
  <c r="I80" i="4" s="1"/>
  <c r="T77" i="4"/>
  <c r="I77" i="4" s="1"/>
  <c r="N25" i="4"/>
  <c r="L25" i="4"/>
  <c r="T17" i="4"/>
  <c r="I17" i="4" s="1"/>
  <c r="T16" i="4"/>
  <c r="I16" i="4" s="1"/>
  <c r="T44" i="8"/>
  <c r="I44" i="8" s="1"/>
  <c r="T39" i="8"/>
  <c r="I39" i="8" s="1"/>
  <c r="T35" i="8"/>
  <c r="I35" i="8" s="1"/>
  <c r="T31" i="8"/>
  <c r="I31" i="8" s="1"/>
  <c r="T26" i="8"/>
  <c r="I26" i="8" s="1"/>
  <c r="T24" i="8"/>
  <c r="I24" i="8" s="1"/>
  <c r="T21" i="8"/>
  <c r="I21" i="8" s="1"/>
  <c r="T18" i="8"/>
  <c r="I18" i="8" s="1"/>
  <c r="T26" i="1"/>
  <c r="I26" i="1" s="1"/>
  <c r="T43" i="1"/>
  <c r="I43" i="1" s="1"/>
  <c r="T42" i="1"/>
  <c r="I42" i="1" s="1"/>
  <c r="T41" i="1"/>
  <c r="I41" i="1" s="1"/>
  <c r="T40" i="1"/>
  <c r="I40" i="1" s="1"/>
  <c r="T39" i="1"/>
  <c r="I39" i="1" s="1"/>
  <c r="T37" i="1"/>
  <c r="I37" i="1" s="1"/>
  <c r="T36" i="1"/>
  <c r="I36" i="1" s="1"/>
  <c r="T35" i="1"/>
  <c r="I35" i="1" s="1"/>
  <c r="T34" i="1"/>
  <c r="I34" i="1" s="1"/>
  <c r="T32" i="1"/>
  <c r="I32" i="1" s="1"/>
  <c r="T31" i="1"/>
  <c r="I31" i="1" s="1"/>
  <c r="T27" i="1"/>
  <c r="I27" i="1" s="1"/>
  <c r="T25" i="1"/>
  <c r="I25" i="1" s="1"/>
  <c r="T24" i="1"/>
  <c r="I24" i="1" s="1"/>
  <c r="T23" i="1"/>
  <c r="I23" i="1" s="1"/>
  <c r="T22" i="1"/>
  <c r="I22" i="1" s="1"/>
  <c r="T21" i="1"/>
  <c r="I21" i="1" s="1"/>
  <c r="T20" i="1"/>
  <c r="I20" i="1" s="1"/>
  <c r="T19" i="1"/>
  <c r="I19" i="1" s="1"/>
  <c r="T17" i="1"/>
  <c r="I17" i="1" s="1"/>
  <c r="T16" i="1"/>
  <c r="I16" i="1" s="1"/>
  <c r="T66" i="4"/>
  <c r="I66" i="4" s="1"/>
  <c r="T37" i="4"/>
  <c r="I37" i="4" s="1"/>
  <c r="T15" i="8"/>
  <c r="T42" i="8"/>
  <c r="I42" i="8" s="1"/>
  <c r="T38" i="8"/>
  <c r="I38" i="8" s="1"/>
  <c r="T32" i="8"/>
  <c r="I32" i="8" s="1"/>
  <c r="T16" i="8"/>
  <c r="I16" i="8" s="1"/>
  <c r="T43" i="8"/>
  <c r="I43" i="8" s="1"/>
  <c r="T37" i="8"/>
  <c r="I37" i="8" s="1"/>
  <c r="T33" i="8"/>
  <c r="I33" i="8" s="1"/>
  <c r="T27" i="8"/>
  <c r="I27" i="8" s="1"/>
  <c r="T23" i="8"/>
  <c r="I23" i="8" s="1"/>
  <c r="T36" i="8"/>
  <c r="I36" i="8" s="1"/>
  <c r="T22" i="8"/>
  <c r="I22" i="8" s="1"/>
  <c r="T17" i="8"/>
  <c r="I17" i="8" s="1"/>
  <c r="T19" i="8"/>
  <c r="I19" i="8" s="1"/>
  <c r="T94" i="13" l="1"/>
  <c r="R94" i="13"/>
  <c r="N94" i="13"/>
  <c r="O33" i="18"/>
  <c r="N5" i="8"/>
  <c r="N4" i="8"/>
  <c r="N5" i="1"/>
  <c r="I62" i="4"/>
  <c r="T72" i="4"/>
  <c r="I63" i="13"/>
  <c r="T72" i="13"/>
  <c r="N5" i="13"/>
  <c r="T50" i="13"/>
  <c r="T61" i="13"/>
  <c r="N4" i="13"/>
  <c r="I15" i="13"/>
  <c r="T25" i="13"/>
  <c r="N4" i="4"/>
  <c r="I84" i="4"/>
  <c r="T91" i="4"/>
  <c r="I15" i="4"/>
  <c r="T45" i="8"/>
  <c r="I15" i="8"/>
  <c r="I45" i="8" s="1"/>
  <c r="N2" i="8" s="1"/>
  <c r="C18" i="18" s="1"/>
  <c r="N4" i="1"/>
  <c r="I46" i="1"/>
  <c r="N2" i="1" s="1"/>
  <c r="C17" i="18" s="1"/>
  <c r="E17" i="18" s="1"/>
  <c r="T46" i="1"/>
  <c r="T83" i="13"/>
  <c r="T92" i="13" s="1"/>
  <c r="T31" i="13"/>
  <c r="N5" i="4"/>
  <c r="T41" i="13"/>
  <c r="I32" i="13"/>
  <c r="I84" i="13"/>
  <c r="I62" i="13"/>
  <c r="T31" i="4"/>
  <c r="T50" i="4"/>
  <c r="T83" i="4"/>
  <c r="T92" i="4" s="1"/>
  <c r="T61" i="4"/>
  <c r="T41" i="4"/>
  <c r="T25" i="4"/>
  <c r="I92" i="13" l="1"/>
  <c r="N2" i="13" s="1"/>
  <c r="C20" i="18" s="1"/>
  <c r="I92" i="4"/>
  <c r="N2" i="4" s="1"/>
  <c r="C19" i="18" s="1"/>
  <c r="E18" i="18"/>
  <c r="G18" i="18"/>
  <c r="G17" i="18"/>
  <c r="E20" i="18" l="1"/>
  <c r="G20" i="18"/>
  <c r="E19" i="18"/>
  <c r="C22" i="18"/>
  <c r="G19" i="18"/>
  <c r="E22" i="18" l="1"/>
  <c r="G22" i="18"/>
  <c r="K4" i="18"/>
  <c r="H17" i="18"/>
</calcChain>
</file>

<file path=xl/sharedStrings.xml><?xml version="1.0" encoding="utf-8"?>
<sst xmlns="http://schemas.openxmlformats.org/spreadsheetml/2006/main" count="2459" uniqueCount="692">
  <si>
    <t>Disposición</t>
  </si>
  <si>
    <t>Fundamento</t>
  </si>
  <si>
    <t>Formato de entrega</t>
  </si>
  <si>
    <t>Antecedente</t>
  </si>
  <si>
    <t>Observaciones</t>
  </si>
  <si>
    <t>Requisito</t>
  </si>
  <si>
    <t>Formulario electrónico OPE</t>
  </si>
  <si>
    <t>Existente</t>
  </si>
  <si>
    <t>PDF Firmado autógrafamente</t>
  </si>
  <si>
    <t>Nuevo</t>
  </si>
  <si>
    <t>Artículo 9 del Reglamento.</t>
  </si>
  <si>
    <t>PDF</t>
  </si>
  <si>
    <t>.XLSX y PDF</t>
  </si>
  <si>
    <t>Artículo 50, fracción V, y 51, fracciones I y II de la LH.</t>
  </si>
  <si>
    <t>Original digitalizado</t>
  </si>
  <si>
    <t>Sin antecedentes</t>
  </si>
  <si>
    <t>-</t>
  </si>
  <si>
    <t>Artículo 50, fracción V de la LH y 44 del Reglamento.</t>
  </si>
  <si>
    <t>TRÁMITE 1</t>
  </si>
  <si>
    <t>Modifica</t>
  </si>
  <si>
    <t>Nombre del Trámite:</t>
  </si>
  <si>
    <t>Tipo:</t>
  </si>
  <si>
    <t>Obligatorio para los interesados en desarrollar la actividad.</t>
  </si>
  <si>
    <t>Vigencia:</t>
  </si>
  <si>
    <t>Hasta 30 años en caso de otorgarse el permiso.</t>
  </si>
  <si>
    <t>Medio de presentación</t>
  </si>
  <si>
    <t>La solicitud de permiso podrá presentarse a través de medios electrónicos, previa acreditación de la existencia legal y/o personalidad jurídica conforme a las Reglas Generales de la OPE, o en caso de imposibilidad de hacerlo por dichos medios, se podrá realizar de forma física en el domicilio de la Comisión Reguladora de Energía.</t>
  </si>
  <si>
    <t>Fundamento Jurídico</t>
  </si>
  <si>
    <t>Ficta</t>
  </si>
  <si>
    <t>Negativa</t>
  </si>
  <si>
    <t>Plazo:</t>
  </si>
  <si>
    <t>90 días hábiles, una vez admitida a trámite la solicitud.</t>
  </si>
  <si>
    <t>Acción:</t>
  </si>
  <si>
    <t>Homoclave</t>
  </si>
  <si>
    <t>Requisitos</t>
  </si>
  <si>
    <t>Población a la que impacta:</t>
  </si>
  <si>
    <t>Artículo 50, fracciones I, II, III y V de la LH.</t>
  </si>
  <si>
    <t>Artículos 50, fracción V y 51, fracción II, de la LH.</t>
  </si>
  <si>
    <t>Artículo 50, fracción IV de la LH</t>
  </si>
  <si>
    <t>Artículo 51, fracción I de la LH</t>
  </si>
  <si>
    <t>KMZ</t>
  </si>
  <si>
    <t>TRÁMITE 2</t>
  </si>
  <si>
    <t>TRÁMITE 3</t>
  </si>
  <si>
    <t>Articulos 53 de la LH;  y 34 de la LORCME.</t>
  </si>
  <si>
    <t>No especificado</t>
  </si>
  <si>
    <t>Artículo 48 del Reglamento.</t>
  </si>
  <si>
    <t>Artículos 50 fracc I, II,  IV y V de la LH, 44, 45, 48 y 58 del Reglamento.</t>
  </si>
  <si>
    <t>Requisitos Particulares Modalidad de Cesión</t>
  </si>
  <si>
    <t>Requisitos Particulares Modalidad de Sucesión</t>
  </si>
  <si>
    <t>Requisitos Particulares Modalidad de Fusión</t>
  </si>
  <si>
    <t>Requisitos Particulares Modalidad de Cambio de Estructura Accionaria que Implique Cambio de Control</t>
  </si>
  <si>
    <t>Requisitos Particulares Modalidad de Escisión</t>
  </si>
  <si>
    <t>Obligatorio para los interesados en realizar cambios sustanciales en los términos y condiciones del permiso.</t>
  </si>
  <si>
    <t>Artículos 48, fracción II, 50, 51 y 53 de la Ley de Hidrocarburos (LH); 5, fracción V, 7, 44 y 48 del Reglamento de las actividades a que se refiere el Título Tercero de la Ley de Hidocarburos (RATTLH).</t>
  </si>
  <si>
    <t>TRÁMITE 4</t>
  </si>
  <si>
    <t>Requisitos Particulares Modifición Técnica</t>
  </si>
  <si>
    <t>Solicitud de Permiso de Expendio en estaciones de servicio de petrolíferos (excepto gas licuado de petróleo). (CRE-20-001-K)</t>
  </si>
  <si>
    <t>Solicitud de Permiso de Expendio en estaciones de servicio de petrolíferos (excepto gas licuado de petróleo).</t>
  </si>
  <si>
    <t>Artículos 48, fracción II, 50 y 51 de la Ley de Hidrocarburos (LH); 5, fracción IV, 7, 9 y 44 del Reglamento de las actividades a que se refiere el Título Tercero de la Ley de Hidocarburos (Reglamento).</t>
  </si>
  <si>
    <t>CRE-20-001-K</t>
  </si>
  <si>
    <t>5.2.1.</t>
  </si>
  <si>
    <t>5.2.1. fracción VIII, sub fracción xi</t>
  </si>
  <si>
    <t>Artículo 50, fracción I de la LH y 44 del Reglamento.</t>
  </si>
  <si>
    <t>Artículos 50, fracción V y 44 del Reglamento.</t>
  </si>
  <si>
    <t>Artículos 50, fracción V de la LH y 51, fracción IV del Reglamento.</t>
  </si>
  <si>
    <t>Articulos 50, fracción V de la LH y 51, fracción IV del Reglamento.</t>
  </si>
  <si>
    <t>Articulos 50, fracción V de la LH y 44 del Reglamento.</t>
  </si>
  <si>
    <t>Artículo 50, fracción III de la LH y 44 del Reglamento.</t>
  </si>
  <si>
    <t>Artículo 51, fracción III de la LH y 44 del Reglamento.</t>
  </si>
  <si>
    <t>Artículo 50, fracciónV de la LH y 44 del Reglamento</t>
  </si>
  <si>
    <t>Artículo 50, fracción V, y; 51 fracción II, de la LH y  44 del Reglamento.</t>
  </si>
  <si>
    <t>Sin precisar</t>
  </si>
  <si>
    <t>XLS y PDF Firmado autógrafamente</t>
  </si>
  <si>
    <t>Formulario electrónico "Solicitud de permiso de expendio al público en estaciones de servicio por iniciar operaciones".</t>
  </si>
  <si>
    <t>Sin antecedente.</t>
  </si>
  <si>
    <t>Sin antecedente</t>
  </si>
  <si>
    <t>Carta compromiso de cumplimiento de normatividad del formulario electrónico "Solicitud de permiso de expendio al público en estaciones de servicio por iniciar operaciones".</t>
  </si>
  <si>
    <t>Actualmente los solicitantes únicamente ingresan las coordenadas de la ubicación en el formulario.</t>
  </si>
  <si>
    <t>Los solicitantes actuales no ingresan documentación soporte del monto de inversión. Únicamente el monto</t>
  </si>
  <si>
    <t>Ya se justificó la estimación de costos del presente requisito ya que forma parte del trámite existente  CRE-20-001-K por lo qu no genera costos adicionales de cumplimiento.
Solo se establecen criterios de evaluación, los cuales no generan costos adicionales para los particulares.</t>
  </si>
  <si>
    <t>Ya se justificó la estimación de costos del presente requisito ya que forma parte del trámite existente  CRE-20-001-K por lo que no genera costos adicionales de cumplimiento.</t>
  </si>
  <si>
    <t>Ya se justificó la estimación de costos del presente requisito ya que forma parte del trámite existente  CRE-20-001-K por lo qu no genera costos adicionales de cumplimiento.</t>
  </si>
  <si>
    <t>El alcance de la carta de compromiso de cumplimiento de normatividad se amplió.</t>
  </si>
  <si>
    <t>Solicitud de Permiso de Expendio en Estación de Servicio para Autoconsumo de Petrolíferos (excepto gas licuado de petróleo). (CRE-20-001-J)</t>
  </si>
  <si>
    <t>Solicitud de Permiso de Expendio en Estación de Servicio para Autoconsumo de Petrolíferos (excepto gas licuado de petróleo).</t>
  </si>
  <si>
    <t>Solicitantes que pretendan desarrollar la actividad de Expendio en Estación de Servicio para Autoconsumo de Petrolíferos (excepto gas licuado de petróleo)</t>
  </si>
  <si>
    <t>CRE-20-001-J</t>
  </si>
  <si>
    <t>Solicitantes que pretendan desarrollar la actividad de Expendio en estaciones de servicio de petrolíferos (excepto gas licuado de petróleo).</t>
  </si>
  <si>
    <t>Modificación del Permiso de Expendio en estación de servicio de petrolíferos (excepto gas licuado de petróleo) o bioenergéticos.</t>
  </si>
  <si>
    <t>Hasta el fin de vigencia del permiso respectivo, o hasta que medie otra modificación de permiso.</t>
  </si>
  <si>
    <t>Permisionarios que se encuentren desarrollando la actividad de Expendio en estación de servicio de petrolíferos (excepto gas licuado de petróleo) o bioenergéticos.</t>
  </si>
  <si>
    <t>CRE-20-002-J</t>
  </si>
  <si>
    <t>Modificación del Permiso de Expendio en estación de servicio de petrolíferos (excepto gas licuado de petróleo) o bioenergéticos. (CRE-20-002-J)</t>
  </si>
  <si>
    <t>2. Realizar el pago de derechos o aprovechamientos por concepto de modificación conforme al sistema e5cinco de la Comisión, el cual deberá incluir los datos del titular del permiso y adjuntar el original digitalizado el cual deberá estar vigente a la fecha de la solicitud (en formato .pdf).</t>
  </si>
  <si>
    <t>3. Llenar los campos del formulario electrónico habilitado en la OPE para realizar la solicitud de modificación del permiso correspondiente.</t>
  </si>
  <si>
    <t>7. Llenar y adjuntar el “Anexo XI Formato de Estructura Accionaria" (en formatos .xlsx y .pdf, este último firmado autógrafamente), identificando la participación en porcentaje de cada socio o accionista desglosado hasta persona física, conforme a lo establecido en la disposición 5.2.1. fracción IV, de las presentes Disposiciones de Expendio de Petrolíferos.</t>
  </si>
  <si>
    <t>7.1 Proporcionar un diagrama corporativo que incluya a todos los socios, partes o accionistas descritos en los numerales anteriores, en el cual se precisen las tenencias accionarias, directas e indirectas, en términos porcentuales.</t>
  </si>
  <si>
    <t>8. Carta de probidad: Llenar y adjuntar la Carta compromiso mediante el formato “Anexo VIII Carta de probidad" en archivo .pdf de probidad del Interesado, mediante la cual se exprese el compromiso de garantizar las condiciones del servicio para que la disponibilidad de los Productos sea la requerida y así proteger los intereses de los usuarios. Lo anterior, en los términos de lo establecido en el artículo 84, fracción III del de la LH.</t>
  </si>
  <si>
    <t>10. Llenar y adjuntar la Carta compromiso de conocimiento y cumplimiento de normatividad. mediante el formato “Anexo VI Carta de Conocimiento y Cumplimiento Regulatorio”, en formato .pdf, firmada autógrafamente</t>
  </si>
  <si>
    <t>Artículos 50 fracción V de la LH, 44, 45 y 48del Reglamento.</t>
  </si>
  <si>
    <t>Artículos 50 fracción V de la LH, 44, 45 y 48 del Reglamento.</t>
  </si>
  <si>
    <t>Formulario Electrónico OPE</t>
  </si>
  <si>
    <t>XLS Y PDF</t>
  </si>
  <si>
    <t>Escrito libre de solicitud de mdificaación de permiso</t>
  </si>
  <si>
    <t>Ya se justificó la estimación de costos del presente requisito ya que forma parte del trámite existente  CRE-20-002-J por lo qu no genera costos adicionales de cumplimiento.
Solo se establecen criterios de evaluación, los cuales no generan costos adicionales para los particulares.</t>
  </si>
  <si>
    <t>11. Llenar y adjuntar el formato “Anexo XII Manifestación Modificación Técnica”</t>
  </si>
  <si>
    <t>13. En su caso, el acuse de recibo de la Secretaría de Energía, relativo a la solicitud de evaluación de impacto social correspondiente a la modificación de permiso y el documento presentado ante dicha dependencia sobre la evaluación de impacto social (original digitalizado en formato .pdf). Lo anterior, observando las DACG de Evaluación de Impacto Social.</t>
  </si>
  <si>
    <t>Artículos 51 fracción I de la LH, 44, 45 y 48 del Reglamento.</t>
  </si>
  <si>
    <t>Artículos 50 fracción V y 121 de la LH, 44, 45 y 48 del Reglamento.</t>
  </si>
  <si>
    <t>Artículos 50 fracción III, y 51, fracción I de la LH, 44, 45 y 48 del Reglamento.</t>
  </si>
  <si>
    <t xml:space="preserve">El dictamen o documento emitido por un tercero especialista que valide que el cambio en el diseño original de la estación de servicio operando cumple con lo establecido en la Norma Oficial Mexicana NOM-005-ASEA-2016 </t>
  </si>
  <si>
    <t>El acuse de la Secretaría de Energía de la Evaluación de Impacto Social correspondiente a la modificación de permiso, conforme a las Disposiciones Administrativas de Carácter General sobre la Evaluación de Impacto Social en el Sector Energético, publicadas en el Diario Oficial de la Federación el 1 de junio de 2018.</t>
  </si>
  <si>
    <t>Ya se justificó la estimación de costos del presente requisito ya que forma parte del trámite existente  CRE-20-002-J por lo que no genera costos adicionales de cumplimiento.
Solo se establecen criterios de evaluación, los cuales no generan costos adicionales para los particulares.</t>
  </si>
  <si>
    <t>11. El posible cesionario, heredero, la escindida o la persona moral que resulte de la fusión para ser titular del permiso, deberá indicar el número de permiso y nombre del suministrador, así como el país de origen de cada uno de los Productos, y adjuntar originales digitalizados de los contratos firmados con los suministradores que abastecerán a la Estación de Servicio al Público (archivo .pdf). En caso de no contar con los contratos, deberá manifestarlo y adjuntar las copias certificadas de las cartas de intención de los proveedores que abastecerán a la Estación de Servicio al Público, debidamente firmadas por las partes (archivo .pdf).</t>
  </si>
  <si>
    <t xml:space="preserve">12. El posible cesionario, heredero, la escindida o la persona moral que resulte de la fusión para ser titular del permiso, en caso de contratar los servicios de transporte, almacenamiento y/o distribución para alguno de los Productos, se deberán adjuntar originales digitalizados de los contratos firmados con los prestadores de servicios (archivo .pdf). En caso de no contar con los contratos, deberá manifestarlo y adjuntar las copias certificadas de las cartas de intención de los prestadores de servicios, debidamente firmadas por las partes (archivo .pdf), </t>
  </si>
  <si>
    <t>13. El posible cesionario, heredero, la escindida o la persona moral que resulte de la fusión para ser titular del permiso deberá entregar el estudio de mercado para el desarrollo del proyecto actualizado, el cual deberá incluir, de manera enunciativa mas no limitativa, lo siguiente:</t>
  </si>
  <si>
    <t>13.1 Proyecciones anuales de la demanda que se pretenda atender, al menos con respecto a los próximos cinco años, expresada en litros. Se deberá anexar la memoria de cálculo y criterios para la estimación de la demanda (en formato .pdf y .xls);</t>
  </si>
  <si>
    <t>14. Carta compromiso para la contratación de los seguros por daños (archivo .pdf), en términos del formato contenido en el Anexo III de las presentes Disposiciones de Expendio de Petrolíferos, mediante la cual, el posible cesionario se comprometa a contratar los seguros por daños, mismos que deberán amparar, de manera enunciativa mas no limitativa, al posible cesionario, la actividad objeto del Permiso, las instalaciones y la totalidad de los equipos; así como los seguros necesarios para cubrir los daños a terceros, a fin de hacer frente a las responsabilidades en que pudieran incurrir por la prestación del servicio, de conformidad con el artículo 52 del Reglamento, firmada por el interesado o por su representante legal, bajo protesta de decir verdad. Se exceptúa de este requisito a la Solicitud de modificación técnica del permiso.</t>
  </si>
  <si>
    <t>15. Llenar y adjuntar el formato “Anexo XIII Manifestación Cedente” (en formato .pdf)</t>
  </si>
  <si>
    <t xml:space="preserve">16. Contrato de cesión original digitalizado (en formato .pdf), debidamente formalizado ante corredor o notario público, en el que se haga constar que el cedente cede el permiso al cesionario. Dicho contrato deberá estar sujeto a condición suspensiva, por lo que la cesión no surtirá efectos sino hasta que la Comisión autorice la cesión del permiso en términos del artículo 53 de la LH. El contrato, no deberá exceder el plazo de 1 (un) año previo a su celebración. </t>
  </si>
  <si>
    <t>17. El posible cesionario deberá acreditar, mediante documento legal, que cuenta con la propiedad o posesión, o título jurídico del inmueble o predio donde se continuará la actividad objeto de la cesión, mismo que deberá indicar, en su caso, los datos de los instrumentos que otorgan facultades de representación o con el que se acredite la capacidad legal a los que suscriben dicho documento. Dicho documento legal podrá tener una cláusula suspensiva de efectos jurídicos, hasta que se protocolice la cesión ante el Notario o Corredor Público.</t>
  </si>
  <si>
    <t>Artículos 50 fracción IV de la LH, 44, 45 y 48 del Reglamento.</t>
  </si>
  <si>
    <t>Artículos 50 fracción V y 53 de la LH, 44, 45 y 48 del Reglamento.</t>
  </si>
  <si>
    <t>El contrato de cesión debidamente formalizado ante notario público, en el que se haga constar que el permisionario cede el permiso al cesionario. Dicho contrato deberá estar sujeto a condición suspensiva, por lo que la cesión no surtirá efectos sino hasta que la Comisión autorice la cesión del permiso en términos del artículo 53 de la Ley de Hidrocarburos. Nota: Para llevar a cabo la cesión del permiso, el permisionario deberá estar al corriente de la totalidad de sus obligaciones, incluyendo las obligaciones que se desprenden de la Ley de Ingresos de la Federación para el Ejercicio Fiscal 2019 y el pago de aprovechamientos por concepto de supervisión.</t>
  </si>
  <si>
    <t xml:space="preserve">*Escrito libre de los adjudicatarios como administradores del permiso donde manifiesten, bajo protesta de decir verdad, que es su intención ceder el Permiso, que está al corriente de sus obligaciones, incluido el pago de aprovechamientos por concepto de supervisión; que su permiso se encuentra vigente y que solicita una modificación de Permiso por cesión en términos del artículo 49 del Reglamento. </t>
  </si>
  <si>
    <t>*Adjudicación debidamente formalizada. Ficha CONAMER CRE-20-002-J
*Documento en virtud del cual se acredite fehacientemente el 100% de la propiedad o posesión de los activos objeto del Permiso, con el instrumento jurídico apropiado y que reúna los requisitos de formalidad y validez establecidos por las normas aplicables (contrato de arrendamiento o comodato, en su caso).  Ficha CONAMER CRE-20-002-J</t>
  </si>
  <si>
    <r>
      <rPr>
        <b/>
        <sz val="7"/>
        <rFont val="Montserrat"/>
      </rPr>
      <t>11.</t>
    </r>
    <r>
      <rPr>
        <sz val="7"/>
        <rFont val="Montserrat"/>
      </rPr>
      <t xml:space="preserve"> El posible cesionario, heredero, la escindida o la persona moral que resulte de la fusión para ser titular del permiso, deberá indicar el número de permiso y nombre del suministrador, así como el país de origen de cada uno de los Productos, y adjuntar originales digitalizados de los contratos firmados con los suministradores que abastecerán a la Estación de Servicio al Público (archivo .pdf). En caso de no contar con los contratos, deberá manifestarlo y adjuntar las copias certificadas de las cartas de intención de los proveedores que abastecerán a la Estación de Servicio al Público, debidamente firmadas por las partes (archivo .pdf).</t>
    </r>
  </si>
  <si>
    <r>
      <rPr>
        <b/>
        <sz val="7"/>
        <rFont val="Montserrat"/>
      </rPr>
      <t>12.</t>
    </r>
    <r>
      <rPr>
        <sz val="7"/>
        <rFont val="Montserrat"/>
      </rPr>
      <t xml:space="preserve"> El posible cesionario, heredero, la escindida o la persona moral que resulte de la fusión para ser titular del permiso, en caso de contratar los servicios de transporte, almacenamiento y/o distribución para alguno de los Productos, se deberán adjuntar originales digitalizados de los contratos firmados con los prestadores de servicios (archivo .pdf). En caso de no contar con los contratos, deberá manifestarlo y adjuntar las copias certificadas de las cartas de intención de los prestadores de servicios, debidamente firmadas por las partes (archivo .pdf), </t>
    </r>
  </si>
  <si>
    <r>
      <rPr>
        <b/>
        <sz val="7"/>
        <rFont val="Montserrat"/>
      </rPr>
      <t xml:space="preserve">13. </t>
    </r>
    <r>
      <rPr>
        <sz val="7"/>
        <rFont val="Montserrat"/>
      </rPr>
      <t>El posible cesionario, heredero, la escindida o la persona moral que resulte de la fusión para ser titular del permiso deberá entregar el estudio de mercado para el desarrollo del proyecto actualizado, el cual deberá incluir, de manera enunciativa mas no limitativa, lo siguiente:</t>
    </r>
  </si>
  <si>
    <r>
      <rPr>
        <b/>
        <sz val="7"/>
        <rFont val="Montserrat"/>
      </rPr>
      <t>13.1</t>
    </r>
    <r>
      <rPr>
        <sz val="7"/>
        <rFont val="Montserrat"/>
      </rPr>
      <t xml:space="preserve"> Proyecciones anuales de la demanda que se pretenda atender, al menos con respecto a los próximos cinco años, expresada en litros. Se deberá anexar la memoria de cálculo y criterios para la estimación de la demanda (en formato .pdf y .xls);</t>
    </r>
  </si>
  <si>
    <r>
      <rPr>
        <b/>
        <sz val="7"/>
        <rFont val="Montserrat"/>
      </rPr>
      <t>14.</t>
    </r>
    <r>
      <rPr>
        <sz val="7"/>
        <rFont val="Montserrat"/>
      </rPr>
      <t xml:space="preserve"> Carta compromiso para la contratación de los seguros por daños (archivo .pdf), en términos del formato contenido en el Anexo III de las presentes Disposiciones de Expendio de Petrolíferos, mediante la cual, el posible cesionario se comprometa a contratar los seguros por daños, mismos que deberán amparar, de manera enunciativa mas no limitativa, al posible cesionario, la actividad objeto del Permiso, las instalaciones y la totalidad de los equipos; así como los seguros necesarios para cubrir los daños a terceros, a fin de hacer frente a las responsabilidades en que pudieran incurrir por la prestación del servicio, de conformidad con el artículo 52 del Reglamento, firmada por el interesado o por su representante legal, bajo protesta de decir verdad. Se exceptúa de este requisito a la Solicitud de modificación técnica del permiso.</t>
    </r>
  </si>
  <si>
    <r>
      <rPr>
        <b/>
        <sz val="7"/>
        <rFont val="Montserrat"/>
      </rPr>
      <t xml:space="preserve">15. </t>
    </r>
    <r>
      <rPr>
        <sz val="7"/>
        <rFont val="Montserrat"/>
      </rPr>
      <t>Llenar y adjuntar el formato “Anexo XV Manifestación de Fusión” (en formato .pdf firmado autógrafamente)</t>
    </r>
  </si>
  <si>
    <r>
      <rPr>
        <b/>
        <sz val="7"/>
        <rFont val="Montserrat"/>
      </rPr>
      <t xml:space="preserve">16. </t>
    </r>
    <r>
      <rPr>
        <sz val="7"/>
        <rFont val="Montserrat"/>
      </rPr>
      <t>Acta de fusión protocolizada ante notario público</t>
    </r>
  </si>
  <si>
    <r>
      <rPr>
        <b/>
        <sz val="7"/>
        <rFont val="Montserrat"/>
      </rPr>
      <t>17.</t>
    </r>
    <r>
      <rPr>
        <sz val="7"/>
        <rFont val="Montserrat"/>
      </rPr>
      <t xml:space="preserve"> La inscripción de la fusión en el Registro Público de la Propiedad y del Comercio</t>
    </r>
  </si>
  <si>
    <r>
      <rPr>
        <b/>
        <sz val="7"/>
        <rFont val="Montserrat"/>
      </rPr>
      <t>18.</t>
    </r>
    <r>
      <rPr>
        <sz val="7"/>
        <rFont val="Montserrat"/>
      </rPr>
      <t xml:space="preserve"> La persona moral resultante deberá acreditar, mediante documento legal, que cuenta con la propiedad o posesión, o título jurídico del inmueble o predio donde se continuará la actividad objeto del Permiso, mismo que deberá indicar, en su caso, los datos de los instrumentos que otorgan facultades de representación o con el que se acredite la capacidad legal a los que suscriben dicho documento.
En su caso, quien le otorgue la posesión legal a la persona moral resultante por cualquier medio, deberá acreditar mediante documento legal tener los derechos sobre el inmueble, el cual debe coincidir con el domicilio manifestado en la solicitud a que se refiere la fracción I de esta disposición</t>
    </r>
  </si>
  <si>
    <t>7.4 fracción IV, sub fracción iii, inciso c</t>
  </si>
  <si>
    <t>7.4 fracción IV, sub fracción iii, inciso d</t>
  </si>
  <si>
    <t>7.4 fracción IV, sub fracción iv</t>
  </si>
  <si>
    <t>* Escrito libre del permisionario, mediante el cual solicite la autorización de la Comisión para ceder el permiso, y en el que se manifieste bajo protesta de decir verdad, que es su intención ceder el permiso: 1. Es intención ceder el permiso en favor del cesionario; 2. Está al corriente de sus obligaciones, y 3. Su permiso se encuentra vigente. Ficha CONAMER CRE-20-002-J</t>
  </si>
  <si>
    <t>*El acta de fusión protocolizada ante notario público entre las empresas. Ficha CONAMER CRE-20-002-J.</t>
  </si>
  <si>
    <t>*La inscripción en el Registro Público de Comercio de la fusión anteriormente referida. Ficha CONAMER CRE-20-002-J.</t>
  </si>
  <si>
    <r>
      <rPr>
        <b/>
        <sz val="7"/>
        <rFont val="Montserrat"/>
      </rPr>
      <t xml:space="preserve">11. </t>
    </r>
    <r>
      <rPr>
        <sz val="7"/>
        <rFont val="Montserrat"/>
      </rPr>
      <t>El posible cesionario, heredero, la escindida o la persona moral que resulte de la fusión para ser titular del permiso, deberá indicar el número de permiso y nombre del suministrador, así como el país de origen de cada uno de los Productos, y adjuntar originales digitalizados de los contratos firmados con los suministradores que abastecerán a la Estación de Servicio al Público (archivo .pdf). En caso de no contar con los contratos, deberá manifestarlo y adjuntar las copias certificadas de las cartas de intención de los proveedores que abastecerán a la Estación de Servicio al Público, debidamente firmadas por las partes (archivo .pdf).</t>
    </r>
  </si>
  <si>
    <r>
      <rPr>
        <b/>
        <sz val="7"/>
        <rFont val="Montserrat"/>
      </rPr>
      <t>13.</t>
    </r>
    <r>
      <rPr>
        <sz val="7"/>
        <rFont val="Montserrat"/>
      </rPr>
      <t xml:space="preserve"> El posible cesionario, heredero, la escindida o la persona moral que resulte de la fusión para ser titular del permiso deberá entregar el estudio de mercado para el desarrollo del proyecto actualizado, el cual deberá incluir, de manera enunciativa mas no limitativa, lo siguiente:</t>
    </r>
  </si>
  <si>
    <r>
      <rPr>
        <b/>
        <sz val="7"/>
        <rFont val="Montserrat"/>
      </rPr>
      <t xml:space="preserve">13.1 </t>
    </r>
    <r>
      <rPr>
        <sz val="7"/>
        <rFont val="Montserrat"/>
      </rPr>
      <t>Proyecciones anuales de la demanda que se pretenda atender, al menos con respecto a los próximos cinco años, expresada en litros. Se deberá anexar la memoria de cálculo y criterios para la estimación de la demanda (en formato .pdf y .xls);</t>
    </r>
  </si>
  <si>
    <r>
      <rPr>
        <b/>
        <sz val="7"/>
        <rFont val="Montserrat"/>
      </rPr>
      <t>15.</t>
    </r>
    <r>
      <rPr>
        <sz val="7"/>
        <rFont val="Montserrat"/>
      </rPr>
      <t xml:space="preserve"> Llenar y adjuntar el formato “Anexo XVI Manifestación de Cambio de Estructura” (en formato .pdf firmado autógrafamente).</t>
    </r>
  </si>
  <si>
    <r>
      <rPr>
        <b/>
        <sz val="7"/>
        <rFont val="Montserrat"/>
      </rPr>
      <t>16.</t>
    </r>
    <r>
      <rPr>
        <sz val="7"/>
        <rFont val="Montserrat"/>
      </rPr>
      <t xml:space="preserve"> La escritura pública protocolizada ante notario público</t>
    </r>
  </si>
  <si>
    <r>
      <rPr>
        <b/>
        <sz val="7"/>
        <rFont val="Montserrat"/>
      </rPr>
      <t xml:space="preserve">17. </t>
    </r>
    <r>
      <rPr>
        <sz val="7"/>
        <rFont val="Montserrat"/>
      </rPr>
      <t>La inscripción del cambio en la estructura accionaria que implique el cambio de control en el Registro Público de la Propiedad y del Comercio.</t>
    </r>
  </si>
  <si>
    <t>7.4 fracción V, sub fracción ii, inciso a</t>
  </si>
  <si>
    <t>7.4 fracción V, sub fracción ii,inciso b</t>
  </si>
  <si>
    <t>* Escrito libre firmado por el presentante legal donde manifieste bajo protesta de decir verdad, el cambio en la estructura accionaria, y describa claramente los anteriores y nuevos porcentajes de participación de los accionistas, que está al corriente de sus obligaciones, y que su permiso se encuentra vigente. Ficha CONAMER CRE-20-002-J</t>
  </si>
  <si>
    <t>La escritura pública, protocolizada ante notario público, donde se refleje el cambio en la estructura accionario de la razón social. Ficha CONAMER CRE-20-002-J</t>
  </si>
  <si>
    <r>
      <rPr>
        <b/>
        <sz val="7"/>
        <rFont val="Montserrat"/>
      </rPr>
      <t xml:space="preserve">14. </t>
    </r>
    <r>
      <rPr>
        <sz val="7"/>
        <rFont val="Montserrat"/>
      </rPr>
      <t>Carta compromiso para la contratación de los seguros por daños (archivo .pdf), en términos del formato contenido en el Anexo III de las presentes Disposiciones de Expendio de Petrolíferos, mediante la cual, el posible cesionario se comprometa a contratar los seguros por daños, mismos que deberán amparar, de manera enunciativa mas no limitativa, al posible cesionario, la actividad objeto del Permiso, las instalaciones y la totalidad de los equipos; así como los seguros necesarios para cubrir los daños a terceros, a fin de hacer frente a las responsabilidades en que pudieran incurrir por la prestación del servicio, de conformidad con el artículo 52 del Reglamento, firmada por el interesado o por su representante legal, bajo protesta de decir verdad. Se exceptúa de este requisito a la Solicitud de modificación técnica del permiso.</t>
    </r>
  </si>
  <si>
    <r>
      <rPr>
        <b/>
        <sz val="7"/>
        <rFont val="Montserrat"/>
      </rPr>
      <t>15.</t>
    </r>
    <r>
      <rPr>
        <sz val="7"/>
        <rFont val="Montserrat"/>
      </rPr>
      <t xml:space="preserve"> Llenar y adjuntar el formato “Anexo XVII Manifestación de Escisión”</t>
    </r>
  </si>
  <si>
    <r>
      <rPr>
        <b/>
        <sz val="7"/>
        <rFont val="Montserrat"/>
      </rPr>
      <t>16.</t>
    </r>
    <r>
      <rPr>
        <sz val="7"/>
        <rFont val="Montserrat"/>
      </rPr>
      <t xml:space="preserve"> La escindida deberá acreditar, mediante documento legal, que cuenta con la propiedad o posesión, o título jurídico del inmueble o predio donde se continuará la actividad objeto del Permiso, mismo que deberá indicar, en su caso, los datos de los instrumentos que otorgan facultades de representación o con el que se acredite la capacidad legal a los que suscriben dicho documento.</t>
    </r>
  </si>
  <si>
    <r>
      <rPr>
        <b/>
        <sz val="7"/>
        <rFont val="Montserrat"/>
      </rPr>
      <t xml:space="preserve">17. </t>
    </r>
    <r>
      <rPr>
        <sz val="7"/>
        <rFont val="Montserrat"/>
      </rPr>
      <t>El acta de escisión protocolizada ante notario público</t>
    </r>
  </si>
  <si>
    <t>XLS y PDF</t>
  </si>
  <si>
    <t>Requisitos Particulares Cambio de Marca</t>
  </si>
  <si>
    <r>
      <rPr>
        <b/>
        <sz val="7"/>
        <rFont val="Montserrat"/>
      </rPr>
      <t>11.</t>
    </r>
    <r>
      <rPr>
        <sz val="7"/>
        <rFont val="Montserrat"/>
      </rPr>
      <t xml:space="preserve"> Llenar y adjuntar el formato “Anexo XVIII Manifestación de Modificación por Cambio Marca”</t>
    </r>
  </si>
  <si>
    <r>
      <rPr>
        <b/>
        <sz val="7"/>
        <rFont val="Montserrat"/>
      </rPr>
      <t>12.</t>
    </r>
    <r>
      <rPr>
        <sz val="7"/>
        <rFont val="Montserrat"/>
      </rPr>
      <t xml:space="preserve"> Original y copia digitalizada (en formato. pdf) del documento que acredite la terminación sin pendientes administrativos con el anterior suministrador o propietarios de la marca y/o franquicia. En caso de que el Permisionario sea el propietario de la marca, deberá manifestarlo</t>
    </r>
  </si>
  <si>
    <r>
      <rPr>
        <b/>
        <sz val="7"/>
        <rFont val="Montserrat"/>
      </rPr>
      <t>13</t>
    </r>
    <r>
      <rPr>
        <sz val="7"/>
        <rFont val="Montserrat"/>
      </rPr>
      <t>. Ingresar un escrito digitalizado (en formato .pdf) del nuevo suministrador, donde éste indique que cuenta con la factibilidad y logística necesaria para suministrar al permisionario conforme a la demanda real. Asimismo, deberá manifestar estar al corriente con las obligaciones establecidas en la PPAMP, adjuntando para tales efectos, la documentación soporte que acredite su dicho.</t>
    </r>
  </si>
  <si>
    <t>Modificación del Permiso de Expendio en estación de servicio para Autoconsumo de petrolíferos (excepto gas licuado de petróleo).</t>
  </si>
  <si>
    <t>Permisionarios que se encuentren desarrollando la actividad de Expendio en estación de servicio para Autoconsumo de petrolíferos (excepto gas licuado de petróleo).</t>
  </si>
  <si>
    <t>Artículos 48, fracción II, 50, 51 y 53 de la Ley de Hidrocarburos (LH); 5, fracción V, 7, 44 y 48 del Reglamento de las actividades a que se refiere el Título Tercero de la Ley de Hidocarburos (Reglamento).</t>
  </si>
  <si>
    <t>CRE-20-002-K</t>
  </si>
  <si>
    <t>Modificación del Permiso de Expendio en estación de servicio para Autoconsumo de petrolíferos (excepto gas licuado de petróleo). (CRE-20-002-K)</t>
  </si>
  <si>
    <r>
      <rPr>
        <b/>
        <sz val="7"/>
        <rFont val="Montserrat"/>
      </rPr>
      <t xml:space="preserve">1) </t>
    </r>
    <r>
      <rPr>
        <sz val="7"/>
        <rFont val="Montserrat"/>
      </rPr>
      <t>Llenar los campos del formulario electrónico habilitado en la OPE para realizar la solicitud de permiso correspondiente.</t>
    </r>
  </si>
  <si>
    <r>
      <rPr>
        <b/>
        <sz val="7"/>
        <rFont val="Montserrat"/>
      </rPr>
      <t xml:space="preserve">2) </t>
    </r>
    <r>
      <rPr>
        <sz val="7"/>
        <rFont val="Montserrat"/>
      </rPr>
      <t>Información de ubicación geográfica: Anexar  mapa en el cual se identifiquen las coordenadas georreferenciadas del polígono que abarca el proyecto de la Estación de Servicio (en formato .kmz).</t>
    </r>
  </si>
  <si>
    <r>
      <rPr>
        <b/>
        <sz val="7"/>
        <rFont val="Montserrat"/>
      </rPr>
      <t>5)</t>
    </r>
    <r>
      <rPr>
        <sz val="7"/>
        <rFont val="Montserrat"/>
      </rPr>
      <t xml:space="preserve"> Acta (s) constitutiva (s): Anexar original digitalizado  de las actas constitutivas y, en su caso, la última modificación al estatuto social correspondientes (en formato .pdf).</t>
    </r>
  </si>
  <si>
    <r>
      <rPr>
        <b/>
        <sz val="7"/>
        <rFont val="Montserrat"/>
      </rPr>
      <t>6)</t>
    </r>
    <r>
      <rPr>
        <sz val="7"/>
        <rFont val="Montserrat"/>
      </rPr>
      <t xml:space="preserve"> Diagrama corporativo: Deberá proporcionar un diagrama corporativo que incluya a todos los socios, partes o accionistas descritos en los numerales anteriores, en el cual se precisen las tenencias accionarias, directas e indirectas, en términos porcentuales.</t>
    </r>
  </si>
  <si>
    <r>
      <rPr>
        <b/>
        <sz val="7"/>
        <rFont val="Montserrat"/>
      </rPr>
      <t>7)</t>
    </r>
    <r>
      <rPr>
        <sz val="7"/>
        <rFont val="Montserrat"/>
      </rPr>
      <t xml:space="preserve"> Inversión y plan de negocios: anexar la documentación soporte que justifique los costos presentados.</t>
    </r>
  </si>
  <si>
    <r>
      <rPr>
        <b/>
        <sz val="7"/>
        <rFont val="Montserrat"/>
      </rPr>
      <t xml:space="preserve">8) </t>
    </r>
    <r>
      <rPr>
        <sz val="7"/>
        <rFont val="Montserrat"/>
      </rPr>
      <t>Desglose del monto de inversión: Anexar el formato “Anexo IV Desglose del monto de inversión” en archivo .pdf, mediante el cual se indiquen, de forma enunciativa mas no limitativa, los costos de la obra civil, eléctrica, hidráulica, mecánica, sistema de seguridad, pudiendo el Interesado añadir tantos apartados como requiera para indicar la inversión necesaria para la construcción del proyecto.</t>
    </r>
  </si>
  <si>
    <r>
      <rPr>
        <b/>
        <sz val="7"/>
        <rFont val="Montserrat"/>
      </rPr>
      <t>9)</t>
    </r>
    <r>
      <rPr>
        <sz val="7"/>
        <rFont val="Montserrat"/>
      </rPr>
      <t xml:space="preserve"> Carta compromiso de presentación de docmentación soporte del monto de la inversión efectivamente realizada. Anexar una  Carta en la que se compromete a presentar la documentación soporte del monto de la inversión efectivamente realizadas en un plazo de 20 (veinte) Días Hábiles contados a partir de la fecha de inicio de operaciones (escrito libre en formato .pdf firmado autógrafamente)</t>
    </r>
  </si>
  <si>
    <r>
      <rPr>
        <b/>
        <sz val="7"/>
        <rFont val="Montserrat"/>
      </rPr>
      <t>10)</t>
    </r>
    <r>
      <rPr>
        <sz val="7"/>
        <rFont val="Montserrat"/>
      </rPr>
      <t xml:space="preserve"> Documentación del plan de negocios. Adjuntar la documentación  integra correspondiente al plan de negocios del proyecto a desarrollar, incluyendo inversiones, costos de operación y mantenimiento, gastos de administración, ventas y relación de clientes potenciales; ingresos, depreciación, amortizaciones y financiamiento, deberá agregarse expresada a pesos mexicanos constantes y especificar la fecha de las unidades monetarias (en formato .xlsx y .pdf, este último firmado autógrafamente).</t>
    </r>
  </si>
  <si>
    <r>
      <rPr>
        <b/>
        <sz val="7"/>
        <rFont val="Montserrat"/>
      </rPr>
      <t>11)</t>
    </r>
    <r>
      <rPr>
        <sz val="7"/>
        <rFont val="Montserrat"/>
      </rPr>
      <t xml:space="preserve"> Acreditación de la propiedad: Documento  legal, original digitalizado (archivo .pdf), con el que se acredite la propiedad o posesión o título jurídico del inmueble o predio donde se pretende realizar la actividad objeto de la solicitud del Permiso. En su caso, quien le otorgue la posesión legal al solicitante por cualquier medio, deberá acreditar mediante documento legal, original digitalizado (archivo .pdf), tener los derechos sobre el inmueble, el cual debe coincidir con el domicilio manifestado en la solicitud.</t>
    </r>
  </si>
  <si>
    <r>
      <rPr>
        <b/>
        <sz val="7"/>
        <rFont val="Montserrat"/>
      </rPr>
      <t>12)</t>
    </r>
    <r>
      <rPr>
        <sz val="7"/>
        <rFont val="Montserrat"/>
      </rPr>
      <t xml:space="preserve"> Documento que acredite la capacidad legal del que recibe o adquiere la propiedad o posesión del inmueble, tratándose de los representantes legales de las personas morales, deberán presentar instrumento emitido por fedatario público, vigente, que acredite que cuentan con las facultades suficientes para representar y actuar a nombre de la empresa Interesado; </t>
    </r>
  </si>
  <si>
    <r>
      <rPr>
        <b/>
        <sz val="7"/>
        <rFont val="Montserrat"/>
      </rPr>
      <t>13)</t>
    </r>
    <r>
      <rPr>
        <sz val="7"/>
        <rFont val="Montserrat"/>
      </rPr>
      <t xml:space="preserve"> Documento  emitido por la autoridad competente donde se manifieste el número oficial de los terrenos o predios que se pretenden utilizar para la instalación objeto de la solicitud, mismo que deberá coincidir con la demás documentación/información ingresada</t>
    </r>
  </si>
  <si>
    <r>
      <rPr>
        <b/>
        <sz val="7"/>
        <rFont val="Montserrat"/>
      </rPr>
      <t>14)</t>
    </r>
    <r>
      <rPr>
        <sz val="7"/>
        <rFont val="Montserrat"/>
      </rPr>
      <t xml:space="preserve"> Marca de la Estación de Servicio: Adjuntar el original digitalizado (en formato .pdf) del comprobante de registro ante el Instituto Mexicano de la Propiedad Industrial, de conformidad con la Ley Federal de Protección a la Propiedad Industrial o la que la modifique o sustituya, y en caso de que el Interesado no sea el titular de la Marca, presentar el original digitalizado (formato .pdf) del contrato de uso o licencia de Marca o franquicia vigente o el equivalente. </t>
    </r>
  </si>
  <si>
    <r>
      <rPr>
        <b/>
        <sz val="7"/>
        <rFont val="Montserrat"/>
      </rPr>
      <t>16)</t>
    </r>
    <r>
      <rPr>
        <sz val="7"/>
        <rFont val="Montserrat"/>
      </rPr>
      <t xml:space="preserve"> Dictamen NOM-005-ASEA-2016: Original digitalizado del dictamen técnico del diseño, construcción, operación y mantenimiento de estaciones de servicio para almacenamiento y expendio de Gasolinas y Diésel Automotriz con base en la Norma Oficial Mexicana NOM-005-ASEA-2016 expedida por la ASEA, o la que resulte vigente (en formato .pdf).</t>
    </r>
  </si>
  <si>
    <r>
      <rPr>
        <b/>
        <sz val="7"/>
        <rFont val="Montserrat"/>
      </rPr>
      <t xml:space="preserve">18) </t>
    </r>
    <r>
      <rPr>
        <sz val="7"/>
        <rFont val="Montserrat"/>
      </rPr>
      <t>Carta de seguros: Anexar el original digitalizado del formato “Anexo V Carta de seguros”, en formato .pdf, firmada autógrafamente, mediante la cual el interesado se compromete a contratar y mantener vigentes todos y cada uno de los seguros que sean necesarios para cubrir los daños, mismos que deberán amparar, de manera enunciativa mas no limitativa, al Permisionario, la actividad objeto del Permiso, las instalaciones y la totalidad de los equipos; así como los seguros necesarios para cubrir los daños a terceros, a fin de hacer frente a la responsabilidad civil en la que pudiera incurrir bajo protesta de decir verdad, de conformidad con el artículo 52 del RATTLH  y en su caso, la copia simple de la (s) póliza(s) vigentes al momento de realizar la solicitud;</t>
    </r>
  </si>
  <si>
    <r>
      <rPr>
        <b/>
        <sz val="7"/>
        <rFont val="Montserrat"/>
      </rPr>
      <t>19)</t>
    </r>
    <r>
      <rPr>
        <sz val="7"/>
        <rFont val="Montserrat"/>
      </rPr>
      <t xml:space="preserve"> Manifestación de conocimiento y cumplimiento regulatorio: Anexar el original digitalizado de la carta compromiso “Anexo  VI Carta de Conocimiento y Cumplimiento Regulatorio”, en formato .pdf, firmada autógrafamente) </t>
    </r>
  </si>
  <si>
    <r>
      <rPr>
        <b/>
        <sz val="7"/>
        <rFont val="Montserrat"/>
      </rPr>
      <t>20)</t>
    </r>
    <r>
      <rPr>
        <sz val="7"/>
        <rFont val="Montserrat"/>
      </rPr>
      <t xml:space="preserve"> Manifestación de no haber realizado actividad: En caso de que no haya realizado la actividad de Expendio al Público de Petrolíferos en fecha previa a la fecha de presentación de la solicitud de permiso por objeto de otro permiso previamente otorgado, deberá presentar el original digitalizado bajo protesta de decir verdad del formato en el que así lo manifieste formato “Anexo VII Manifestación de no haber realizado la actividad”, formato .pdf firmado autógrafamente)</t>
    </r>
  </si>
  <si>
    <r>
      <rPr>
        <b/>
        <sz val="7"/>
        <rFont val="Montserrat"/>
      </rPr>
      <t xml:space="preserve">23) </t>
    </r>
    <r>
      <rPr>
        <sz val="7"/>
        <rFont val="Montserrat"/>
      </rPr>
      <t>NOM-005-SCFI-2017: Original  digitalizado vigente de las hojas técnicas que avalen el cumplimiento de las especificaciones establecidas en la Norma Oficial Mexicana NOM-005-SCFI-2017 o la que resulte aplicable</t>
    </r>
  </si>
  <si>
    <r>
      <rPr>
        <b/>
        <sz val="7"/>
        <rFont val="Montserrat"/>
      </rPr>
      <t>24.)</t>
    </r>
    <r>
      <rPr>
        <sz val="7"/>
        <rFont val="Montserrat"/>
      </rPr>
      <t xml:space="preserve"> Estudio de mercado: Estudio de mercado para el desarrollo del proyecto, el cual deberá incluir, de manera enunciativa mas no limitativa, lo siguiente:</t>
    </r>
  </si>
  <si>
    <r>
      <rPr>
        <b/>
        <sz val="7"/>
        <rFont val="Montserrat"/>
      </rPr>
      <t>24.1)</t>
    </r>
    <r>
      <rPr>
        <sz val="7"/>
        <rFont val="Montserrat"/>
      </rPr>
      <t xml:space="preserve"> Proyecciones anuales de la demanda que se pretenda atender, al menos con respecto a los próximos cinco años, expresada en litros. Se deberá anexar la memoria de cálculo y criterios para la estimación de la demanda (en formato .pdf y .xls);</t>
    </r>
  </si>
  <si>
    <r>
      <rPr>
        <b/>
        <sz val="7"/>
        <rFont val="Montserrat"/>
      </rPr>
      <t xml:space="preserve">24.2) </t>
    </r>
    <r>
      <rPr>
        <sz val="7"/>
        <rFont val="Montserrat"/>
      </rPr>
      <t>Contratos: Original digitalizado de las copias certificadas de los contratos firmados con los suministradores que abastecerán a la Estación de Servicio (formato .pdf). En caso de no contar con los contratos, deberá manifestarlo y adjuntar las copias certificadas de la Carta de intención o Contrato promesa del suministrador que abastecerá a la Estación de Servicio, debidamente firmada por ambas partes (en formato .pdf), en todos los casos se deberá indicar el número de permiso del suministrador y el país de origen de cada uno de los productos.</t>
    </r>
  </si>
  <si>
    <r>
      <rPr>
        <b/>
        <sz val="7"/>
        <rFont val="Montserrat"/>
      </rPr>
      <t>24.3)</t>
    </r>
    <r>
      <rPr>
        <sz val="7"/>
        <rFont val="Montserrat"/>
      </rPr>
      <t xml:space="preserve"> Escrito libre suministrador: Escrito libre del suministrador que abastecerá a la Estación de servicio (en formato .pdf, firmado de forma autógrafa por este) mediante el cual describa claramente que cuenta con la factibilidad suficiente para garantizar el suministro al interesado, mencionando la logística para ello, mismos que deberán cubrir lo indicado en el inciso a.</t>
    </r>
  </si>
  <si>
    <r>
      <rPr>
        <b/>
        <sz val="7"/>
        <rFont val="Montserrat"/>
      </rPr>
      <t>24.4)</t>
    </r>
    <r>
      <rPr>
        <sz val="7"/>
        <rFont val="Montserrat"/>
      </rPr>
      <t xml:space="preserve"> Contratos servicios: En caso de contratar el servicio de transporte y/o almacenamiento, deberá presentar la copia certificada de los Contratos las Cartas de intención correspondientes, los cuales deberán estar debidamente firmados por ambas partes.</t>
    </r>
  </si>
  <si>
    <r>
      <rPr>
        <b/>
        <sz val="7"/>
        <rFont val="Montserrat"/>
      </rPr>
      <t>25.)</t>
    </r>
    <r>
      <rPr>
        <sz val="7"/>
        <rFont val="Montserrat"/>
      </rPr>
      <t xml:space="preserve"> Carta de probidad: Carta compromiso de probidad del Interesado mediante formato “Anexo VIII Carta de Probidad, en formato .pdf, mediante la cual se exprese el compromiso de garantizar las condiciones del servicio para que la disponibilidad de los Productos sea la requerida y así proteger los intereses de los usuarios. Lo anterior, en los términos de lo establecido en el artículo 84, fracción III del de la LH.</t>
    </r>
  </si>
  <si>
    <r>
      <rPr>
        <b/>
        <sz val="7"/>
        <rFont val="Montserrat"/>
      </rPr>
      <t>1)</t>
    </r>
    <r>
      <rPr>
        <sz val="7"/>
        <rFont val="Montserrat"/>
      </rPr>
      <t xml:space="preserve"> Llenar los campos del formulario electrónico habilitado en la OPE para realizar la solicitud de permiso correspondiente.</t>
    </r>
  </si>
  <si>
    <r>
      <rPr>
        <b/>
        <sz val="7"/>
        <rFont val="Montserrat"/>
      </rPr>
      <t>8)</t>
    </r>
    <r>
      <rPr>
        <sz val="7"/>
        <rFont val="Montserrat"/>
      </rPr>
      <t xml:space="preserve"> Desglose del monto de inversión: Anexar el formato “Anexo IV Desglose del monto de inversión” en archivo .pdf, mediante el cual se indiquen, de forma enunciativa mas no limitativa, los costos de la obra civil, eléctrica, hidráulica, mecánica, sistema de seguridad, pudiendo el Interesado añadir tantos apartados como requiera para indicar la inversión necesaria para la construcción del proyecto.</t>
    </r>
  </si>
  <si>
    <r>
      <rPr>
        <b/>
        <sz val="7"/>
        <rFont val="Montserrat"/>
      </rPr>
      <t>17)</t>
    </r>
    <r>
      <rPr>
        <sz val="7"/>
        <rFont val="Montserrat"/>
      </rPr>
      <t xml:space="preserve"> Pago de derechos y/o aprovechamientos: Original digitalizado del comprobante de pago de derechos o aprovechamientos de conformidad con la normativa vigente realizado conforme al sistema e5cinco (en formato .pdf), el cual deberá coincidir con el año fiscal en el que se ingresó la Solicitud de permiso, por concepto del trámite a realizar.</t>
    </r>
  </si>
  <si>
    <r>
      <rPr>
        <b/>
        <sz val="7"/>
        <rFont val="Montserrat"/>
      </rPr>
      <t>18)</t>
    </r>
    <r>
      <rPr>
        <sz val="7"/>
        <rFont val="Montserrat"/>
      </rPr>
      <t xml:space="preserve"> Carta de seguros: Anexar el original digitalizado del formato “Anexo V Carta de seguros”, en formato .pdf, firmada autógrafamente, mediante la cual el interesado se compromete a contratar y mantener vigentes todos y cada uno de los seguros que sean necesarios para cubrir los daños, mismos que deberán amparar, de manera enunciativa mas no limitativa, al Permisionario, la actividad objeto del Permiso, las instalaciones y la totalidad de los equipos; así como los seguros necesarios para cubrir los daños a terceros, a fin de hacer frente a la responsabilidad civil en la que pudiera incurrir bajo protesta de decir verdad, de conformidad con el artículo 52 del RATTLH  y en su caso, la copia simple de la (s) póliza(s) vigentes al momento de realizar la solicitud;</t>
    </r>
  </si>
  <si>
    <r>
      <rPr>
        <b/>
        <sz val="7"/>
        <rFont val="Montserrat"/>
      </rPr>
      <t>23)</t>
    </r>
    <r>
      <rPr>
        <sz val="7"/>
        <rFont val="Montserrat"/>
      </rPr>
      <t xml:space="preserve"> NOM-005-SCFI-2017: Original  digitalizado vigente de las hojas técnicas que avalen el cumplimiento de las especificaciones establecidas en la Norma Oficial Mexicana NOM-005-SCFI-2017 o la que resulte aplicable</t>
    </r>
  </si>
  <si>
    <r>
      <rPr>
        <b/>
        <sz val="7"/>
        <rFont val="Montserrat"/>
      </rPr>
      <t>24.2)</t>
    </r>
    <r>
      <rPr>
        <sz val="7"/>
        <rFont val="Montserrat"/>
      </rPr>
      <t xml:space="preserve"> Contratos: Original digitalizado de las copias certificadas de los contratos firmados con los suministradores que abastecerán a la Estación de Servicio (formato .pdf). En caso de no contar con los contratos, deberá manifestarlo y adjuntar las copias certificadas de la Carta de intención o Contrato promesa del suministrador que abastecerá a la Estación de Servicio, debidamente firmada por ambas partes (en formato .pdf), en todos los casos se deberá indicar el número de permiso del suministrador y el país de origen de cada uno de los productos.</t>
    </r>
  </si>
  <si>
    <t>Listado de Trámites Impactados por proyecto de Disposiciones Administrativas de Carácter General que establecen los requisitos para la presentación de las solicitudes, modificaciones y obligaciones de las actividades de comercialización de petrolíferos o petroquímicos, y distribución por medios distintos a ducto de petrolíferos, excepto gas licuado de petróleo para ambas actividades.</t>
  </si>
  <si>
    <t>Nombre del Trámite</t>
  </si>
  <si>
    <t>Actividad</t>
  </si>
  <si>
    <t>Modalidad del trámite o tipo</t>
  </si>
  <si>
    <t>Unidad Administrativa</t>
  </si>
  <si>
    <t>Dirección Electrónica</t>
  </si>
  <si>
    <t>Comentarios</t>
  </si>
  <si>
    <t>Columna1</t>
  </si>
  <si>
    <t>Costos DACG Comercialización</t>
  </si>
  <si>
    <r>
      <t>Solicitud de permiso para llevar a cabo las actividades permisionadas en materia de petrolíferos, petroquímicos y bioenergéticos. </t>
    </r>
    <r>
      <rPr>
        <sz val="10"/>
        <color rgb="FF003333"/>
        <rFont val="Montserrat"/>
      </rPr>
      <t>Solicitud de permiso de Expendio de Petrolíferos en Aeródromos</t>
    </r>
  </si>
  <si>
    <t>CRE-20-001-D</t>
  </si>
  <si>
    <t>Expendio de Petrolíferos en Aeródromos</t>
  </si>
  <si>
    <t>Solicitud de Permiso</t>
  </si>
  <si>
    <t>Dirección General de Petrolíferos</t>
  </si>
  <si>
    <t>https://catalogonacional.gob.mx/FichaTramite?traHomoclave=CRE-20-001-D</t>
  </si>
  <si>
    <t>Te permite tramitar un permiso para realizar la actividad de expendio de petrolíferos en aeródromos.</t>
  </si>
  <si>
    <r>
      <t>Solicitud de permiso para llevar a cabo las actividades permisionadas en materia de petrolíferos, petroquímicos y bioenergéticos. </t>
    </r>
    <r>
      <rPr>
        <sz val="12"/>
        <color rgb="FF003333"/>
        <rFont val="Montserrat"/>
      </rPr>
      <t>Solicitud de Permiso de Expendio en Estación de Servicio para Autoconsumo de Petrolíferos (excepto gas licuado de petróleo).</t>
    </r>
  </si>
  <si>
    <t>Expendio en Estación de Servicio para Autoconsumo de Petrolíferos (excepto gas licuado de petróleo)</t>
  </si>
  <si>
    <t>https://catalogonacional.gob.mx/FichaTramite?traHomoclave=CRE-20-001-J</t>
  </si>
  <si>
    <t>Te permite tramitar un permiso para realizar la actividad de expendio de petrolíferos en estaciones de autoconsumo de petrolíferos.</t>
  </si>
  <si>
    <r>
      <t>Solicitud de permiso para llevar a cabo las actividades permisionadas en materia de petrolíferos, petroquímicos y bioenergéticos. </t>
    </r>
    <r>
      <rPr>
        <sz val="12"/>
        <color rgb="FF003333"/>
        <rFont val="Montserrat"/>
      </rPr>
      <t>Solicitud de Permiso de Expendio en estaciones de servicio de petrolíferos (excepto gas licuado de petróleo).</t>
    </r>
  </si>
  <si>
    <t>Expendio en estaciones de servicio de petrolíferos (excepto gas licuado de petróleo).</t>
  </si>
  <si>
    <t>https://catalogonacional.gob.mx/FichaTramite?traHomoclave=CRE-20-001-K</t>
  </si>
  <si>
    <t>Te permite tramitar un permiso para realizar la actividad de expendio al público en estaciones de servicio de petrolíferos.</t>
  </si>
  <si>
    <r>
      <t>Modificación del título de permiso para llevar a cabo las actividades permisionadas en materia de petrolíferos, petroquímicos y bioenergéticos </t>
    </r>
    <r>
      <rPr>
        <sz val="12"/>
        <color rgb="FF003333"/>
        <rFont val="Montserrat"/>
      </rPr>
      <t>Modificación del Permiso de Expendio de Petrolíferos en Aeródromos</t>
    </r>
  </si>
  <si>
    <t>CRE-20-002-D</t>
  </si>
  <si>
    <t>Modificación de permiso</t>
  </si>
  <si>
    <t>https://catalogonacional.gob.mx/FichaTramite?traHomoclave=CRE-20-002-D</t>
  </si>
  <si>
    <t>Te permite tramitar una modificación al permiso para realizar la actividad de expendio de petrolíferos en aeródromos.</t>
  </si>
  <si>
    <r>
      <t>Modificación del título de permiso para llevar a cabo las actividades permisionadas en materia de petrolíferos, petroquímicos y bioenergéticos. </t>
    </r>
    <r>
      <rPr>
        <sz val="12"/>
        <color rgb="FF003333"/>
        <rFont val="Montserrat"/>
      </rPr>
      <t>Modificación del Permiso de Expendio en estación de servicio de petrolíferos (excepto gas licuado de petróleo) o bioenergéticos.</t>
    </r>
  </si>
  <si>
    <t>Expendio en estación de servicio de petrolíferos (excepto gas licuado de petróleo) o bioenergéticos.</t>
  </si>
  <si>
    <t>https://catalogonacional.gob.mx/FichaTramite?traHomoclave=CRE-20-002-J</t>
  </si>
  <si>
    <t>Te permite tramitar una modificación al permiso para realizar la actividad de expendio al público en estaciones de servicio de petrolíferos.</t>
  </si>
  <si>
    <r>
      <t>Modificación del título de permiso para llevar a cabo las actividades permisionadas en materia de petrolíferos, petroquímicos y bioenergéticos. </t>
    </r>
    <r>
      <rPr>
        <sz val="12"/>
        <color rgb="FF003333"/>
        <rFont val="Montserrat"/>
      </rPr>
      <t>Modificación del Permiso de Expendio en estación de servicio para Autoconsumo de petrolíferos (excepto gas licuado de petróleo).</t>
    </r>
  </si>
  <si>
    <t>Expendio en estación de servicio para Autoconsumo de petrolíferos (excepto gas licuado de petróleo).</t>
  </si>
  <si>
    <t>https://catalogonacional.gob.mx/FichaTramite?traHomoclave=CRE-20-002-K</t>
  </si>
  <si>
    <t>Te permite tramitar una modificación al permiso para realizar la actividad de expendio en estaciones de autoconsumo de petrolíferos.</t>
  </si>
  <si>
    <r>
      <t>Reporte de obligaciones periódicas de los permisionarios en materia de petrolíferos (excepto gas licuado de petróleo), petroquímicos y bioenergéticos. </t>
    </r>
    <r>
      <rPr>
        <sz val="12"/>
        <color rgb="FF003333"/>
        <rFont val="Montserrat"/>
      </rPr>
      <t>Informe trimestral del permiso de expendio de petrolíferos en aeródromos.</t>
    </r>
  </si>
  <si>
    <t>CRE-20-003-D</t>
  </si>
  <si>
    <t>expendio de petrolíferos en aeródromos.</t>
  </si>
  <si>
    <t>Obligaciones</t>
  </si>
  <si>
    <t>https://catalogonacional.gob.mx/FichaTramite?traHomoclave=CRE-20-003-D</t>
  </si>
  <si>
    <t>Te permite cumplir con las obligaciones periódicas señaladas en el título de permiso de expendio de petrolíferos en aeródromos</t>
  </si>
  <si>
    <r>
      <t>Reporte de obligaciones periódicas de los permisionarios en materia de petrolíferos (excepto gas licuado de petróleo), petroquímicos y bioenergéticos. </t>
    </r>
    <r>
      <rPr>
        <sz val="12"/>
        <color rgb="FF003333"/>
        <rFont val="Montserrat"/>
      </rPr>
      <t>Informe trimestral del permiso de expendio en estación de servicio de petrolíferos (excepto gas licuado de petróleo) o bioenergéticos.</t>
    </r>
  </si>
  <si>
    <t>CRE-20-003-J</t>
  </si>
  <si>
    <t>expendio en estación de servicio de petrolíferos (excepto gas licuado de petróleo) o bioenergéticos.</t>
  </si>
  <si>
    <t>https://catalogonacional.gob.mx/FichaTramite?traHomoclave=CRE-20-003-J</t>
  </si>
  <si>
    <t>Te permite cumplir con las obligaciones periódicas señaladas en el título de permiso expendio en estación de servicio de petrolíferos (excepto gas licuado de petróleo) o bioenergéticos</t>
  </si>
  <si>
    <r>
      <t>Reporte de obligaciones periódicas de los permisionarios en materia de petrolíferos (excepto gas licuado de petróleo), petroquímicos y bioenergéticos. </t>
    </r>
    <r>
      <rPr>
        <sz val="12"/>
        <color rgb="FF003333"/>
        <rFont val="Montserrat"/>
      </rPr>
      <t>Informe trimestral del permiso de expendio en estación de servicio para Autoconsumo de petrolíferos (excepto gas licuado de petróleo).</t>
    </r>
  </si>
  <si>
    <t>CRE-20-003-K</t>
  </si>
  <si>
    <t>expendio en estación de servicio para Autoconsumo de petrolíferos (excepto gas licuado de petróleo).</t>
  </si>
  <si>
    <t>https://catalogonacional.gob.mx/FichaTramite?traHomoclave=CRE-20-003-K</t>
  </si>
  <si>
    <t>Te permite cumplir con las obligaciones periódicas señaladas en el título de permiso de expendio en estación de servicio para Autoconsumo de petrolíferos (excepto gas licuado de petróleo).</t>
  </si>
  <si>
    <r>
      <t>Actualización del título de permiso para llevar a cabo las actividades permisionadas en materia de petrolíferos, petroquímicos y bioenergéticos. </t>
    </r>
    <r>
      <rPr>
        <sz val="12"/>
        <color rgb="FF003333"/>
        <rFont val="Montserrat"/>
      </rPr>
      <t>Actualización del título de permiso de expendio de petrolíferos en estación de servicio.</t>
    </r>
  </si>
  <si>
    <t>CRE-20-007-A </t>
  </si>
  <si>
    <t>expendio de petrolíferos en estación de servicio.</t>
  </si>
  <si>
    <t>Actualizaciones</t>
  </si>
  <si>
    <t>https://catalogonacional.gob.mx/FichaTramite?traHomoclave=CRE-20-007-A</t>
  </si>
  <si>
    <t>Te permite actualizar el permiso otorgado por la Comisión Reguladora de Energía (CRE) para realizar la actividad de expendio de petrolíferos en estación de servicio.</t>
  </si>
  <si>
    <r>
      <t>Actualización del título de permiso para llevar a cabo las actividades permisionadas en materia de petrolíferos, petroquímicos y bioenergéticos. </t>
    </r>
    <r>
      <rPr>
        <sz val="12"/>
        <color rgb="FF003333"/>
        <rFont val="Montserrat"/>
      </rPr>
      <t>Actualización del título de permiso de expendio de petrolíferos en estación de servicio de autoconsumo.</t>
    </r>
  </si>
  <si>
    <t>CRE-20-008-A</t>
  </si>
  <si>
    <t>xpendio de petrolíferos en estación de servicio de autoconsumo.</t>
  </si>
  <si>
    <t>https://catalogonacional.gob.mx/FichaTramite?traHomoclave=CRE-20-008-A</t>
  </si>
  <si>
    <r>
      <t>Actualización del título de permiso para llevar a cabo las actividades permisionadas en materia de petrolíferos, petroquímicos y bioenergéticos. </t>
    </r>
    <r>
      <rPr>
        <sz val="12"/>
        <color rgb="FF003333"/>
        <rFont val="Montserrat"/>
      </rPr>
      <t>Actualización del permiso de expendio en aeródromos</t>
    </r>
  </si>
  <si>
    <t>CRE-20-008-F</t>
  </si>
  <si>
    <t>expendio en aeródromos</t>
  </si>
  <si>
    <t>https://catalogonacional.gob.mx/FichaTramite?traHomoclave=CRE-20-008-F</t>
  </si>
  <si>
    <t>Te permite actualizar el permiso otorgado por la Comisión Reguladora de Energía (CRE) para realizar la actividad de expendio de petrolíferos en aeródromos.</t>
  </si>
  <si>
    <r>
      <t>Obligaciones de permisos en materia de petrolíferos, petroquímicos y bioenergéticos. </t>
    </r>
    <r>
      <rPr>
        <sz val="12"/>
        <color rgb="FF003333"/>
        <rFont val="Montserrat"/>
      </rPr>
      <t>Reporte de precios de expendio al público en estaciones de servicio de gasolinas y diesel.</t>
    </r>
  </si>
  <si>
    <t>CRE-20-004-G </t>
  </si>
  <si>
    <t>expendio al público en estaciones de servicio de gasolinas y diesel</t>
  </si>
  <si>
    <t>https://catalogonacional.gob.mx/FichaTramite?traHomoclave=CRE-20-004-G</t>
  </si>
  <si>
    <t>Te permite modificar el precio vigente en la estación de servicio con una anticipación de al menos 60 minutos antes de su aplicación.</t>
  </si>
  <si>
    <r>
      <t>Obligaciones de permisos en materia de petrolíferos, petroquímicos y bioenergéticos </t>
    </r>
    <r>
      <rPr>
        <sz val="11"/>
        <color theme="1"/>
        <rFont val="Calibri"/>
        <family val="2"/>
        <scheme val="minor"/>
      </rPr>
      <t>Reporte de estructura corporativa y de capital social.</t>
    </r>
  </si>
  <si>
    <t>CRE-20-004-J </t>
  </si>
  <si>
    <t>https://catalogonacional.gob.mx/FichaTramite?traHomoclave=CRE-20-004-J</t>
  </si>
  <si>
    <t>Te permite reportar la estructura corporativa y de capital que contenga la descripción de la estructura del capital social, identificando la participación de cada socio o accionista, directo e indirecto y de las personas o grupo de personas que tienen el control de la sociedad</t>
  </si>
  <si>
    <r>
      <t>Obligaciones de permisos en materia de petrolíferos, petroquímicos y bioenergéticos. </t>
    </r>
    <r>
      <rPr>
        <sz val="11"/>
        <color theme="1"/>
        <rFont val="Calibri"/>
        <family val="2"/>
        <scheme val="minor"/>
      </rPr>
      <t>Reporte estadístico de información de expendio de gasolina y diésel</t>
    </r>
  </si>
  <si>
    <t>CRE-20-004-H</t>
  </si>
  <si>
    <t>https://catalogonacional.gob.mx/FichaTramite?traHomoclave=CRE-20-004-H</t>
  </si>
  <si>
    <t>Te permite reportar los volúmenes comprados y vendidos de gasolinas y diésel, de manera diaria. Así como los precios de compra.</t>
  </si>
  <si>
    <r>
      <t>Obligaciones de permisos en materia de petrolíferos, petroquímicos y bioenergéticos </t>
    </r>
    <r>
      <rPr>
        <sz val="11"/>
        <color theme="1"/>
        <rFont val="Calibri"/>
        <family val="2"/>
        <scheme val="minor"/>
      </rPr>
      <t>Reporte de expendio de petrolíferos en aeródromos</t>
    </r>
  </si>
  <si>
    <t>CRE-20-004-K</t>
  </si>
  <si>
    <t>expendio de petrolíferos en aeródromos</t>
  </si>
  <si>
    <t>https://catalogonacional.gob.mx/FichaTramite?traHomoclave=CRE-20-004-K</t>
  </si>
  <si>
    <t>Tiempo (Horas)</t>
  </si>
  <si>
    <t>Costo</t>
  </si>
  <si>
    <t>Costo ($)</t>
  </si>
  <si>
    <t>$</t>
  </si>
  <si>
    <t>Costo horas hombre</t>
  </si>
  <si>
    <t>Ya se justificó la estimación de costos del presente requisito ya que forma parte del trámite existente  CRE-20-001-K por lo que no genera costos adicionales de cumplimiento.
Solo se establecen criterios de evaluación, los cuales no generan costos adicionales para los particulares.</t>
  </si>
  <si>
    <r>
      <rPr>
        <b/>
        <sz val="7"/>
        <rFont val="Montserrat"/>
      </rPr>
      <t>9)</t>
    </r>
    <r>
      <rPr>
        <sz val="7"/>
        <rFont val="Montserrat"/>
      </rPr>
      <t xml:space="preserve"> Carta compromiso de presentación de documentación soporte del monto de la inversión efectivamente realizada. Anexar una  Carta en la que se compromete a presentar la documentación soporte del monto de la inversión efectivamente realizadas en un plazo de 20 (veinte) Días Hábiles contados a partir de la fecha de inicio de operaciones (escrito libre en formato .pdf firmado autógrafamente)</t>
    </r>
  </si>
  <si>
    <t>Referencias sueldos</t>
  </si>
  <si>
    <t>Concepto</t>
  </si>
  <si>
    <t>$/mensuales</t>
  </si>
  <si>
    <t>$/hora</t>
  </si>
  <si>
    <t>Referencia</t>
  </si>
  <si>
    <t>Sueldo servicios profesionales</t>
  </si>
  <si>
    <t>Sueldo promerio de abogados en México del Observatorio laboral consultado el 23 de julio de 2022 en la siguiente dirección electrónica: https://www.observatoriolaboral.gob.mx/static/estudios-publicaciones/Sociales.html</t>
  </si>
  <si>
    <t>Sueldo asistente administrativo</t>
  </si>
  <si>
    <t>Glassdor consultado el 23 de julio de 2022 en la siguiente dirección electrónica: https://www.glassdoor.com.mx/Sueldos/asistente-administrativo-sueldo-SRCH_KO0,24.htm#:~:text=El%20sueldo%20nacional%20promedio%20de%20un%20Asistente%20Administrativo,Asistente%20Administrativo%20informaron%20a%20Glassdoor%20de%20manera%20an%C3%B3nima.</t>
  </si>
  <si>
    <t>Servicios</t>
  </si>
  <si>
    <t>Servicio</t>
  </si>
  <si>
    <t>Internet</t>
  </si>
  <si>
    <t>Internet de 50 mbps ofrecido por Telmex. Precio consultado el 23 de julio de 2022 en la dirección https://telmex.com/web/hogar/</t>
  </si>
  <si>
    <t>Renta mensual de equipo de cómputo</t>
  </si>
  <si>
    <t>Renta de equipo de cómputo consultado el 23 de julio de 2022 en la siguiente dirección: https://www.it-service.mx/renta-de-computadoras.html</t>
  </si>
  <si>
    <t>Electricidad por uso de equipo de cómputo</t>
  </si>
  <si>
    <t>* Considerando un consumo de 65 watts por hora del equipo de cómputo</t>
  </si>
  <si>
    <t>Productos</t>
  </si>
  <si>
    <t>Costo unitario ($)</t>
  </si>
  <si>
    <t>Copia simple tamaño carta u oficio</t>
  </si>
  <si>
    <t>*Tomando como referencia los montos bajo la figura de productos autorizados por la Secretaría de Hacienda a las Secretarías de Estado, Órganos Administrativos Desconcentrados y Entidades Paraestatales de la Administración Pública Federal mediante oficio 349-B-004 del 11 de enero de 2022.</t>
  </si>
  <si>
    <t>Hoja impresa tamaño carta u oficio</t>
  </si>
  <si>
    <t>Precios 2022 Tarifa 1 CFE</t>
  </si>
  <si>
    <t>Mes</t>
  </si>
  <si>
    <t>Consumo Básico ($/kWh)</t>
  </si>
  <si>
    <t>Consumo Intermedio ($/kWh)</t>
  </si>
  <si>
    <t>Consumo Excedente ($/kWh)</t>
  </si>
  <si>
    <t>Enero</t>
  </si>
  <si>
    <t>Febrero</t>
  </si>
  <si>
    <t>Marzo</t>
  </si>
  <si>
    <t>Abril</t>
  </si>
  <si>
    <t>Mayo</t>
  </si>
  <si>
    <t>Junio</t>
  </si>
  <si>
    <t>Julio</t>
  </si>
  <si>
    <t>Agosto</t>
  </si>
  <si>
    <t>Septiembre</t>
  </si>
  <si>
    <t>Octubre</t>
  </si>
  <si>
    <t>Noviembre</t>
  </si>
  <si>
    <t>Diciembre</t>
  </si>
  <si>
    <t>Promedio</t>
  </si>
  <si>
    <t>Fuente: https://tarifasdeluz.mx/cfe-tarifas/domesticas-1</t>
  </si>
  <si>
    <t>Costo Horas Hombre Servicios Profesionales
($83.01/hora)</t>
  </si>
  <si>
    <t>Costo horas hombre servicios administrativos ($53.13/hora)</t>
  </si>
  <si>
    <t>Copia simple o impresiones tamaño carta u oficio ($1.00)</t>
  </si>
  <si>
    <t>Uso de Equipo de Cómputo con acceso a internet
($6.09/hora)</t>
  </si>
  <si>
    <r>
      <t>Derechos y Aprovechamientos</t>
    </r>
    <r>
      <rPr>
        <b/>
        <vertAlign val="superscript"/>
        <sz val="8"/>
        <color theme="0"/>
        <rFont val="Montserrat"/>
      </rPr>
      <t>/6</t>
    </r>
  </si>
  <si>
    <t>Costo Requisito</t>
  </si>
  <si>
    <t>Número de Hojas</t>
  </si>
  <si>
    <t>La estimación de costos del presente requisito se justificó con el trámite existente  CRE-20-001-K vigente. En ese sentido, solo se precisan criterios de evaluación, los cuales no generan costos adicionales para los particulares.</t>
  </si>
  <si>
    <t>Este requisito es existente, no obstante, se implementan formatos que resultan en un beneficio de los solicitantes.</t>
  </si>
  <si>
    <t>Este requisito es existente, no obstante, se complementa con documento soporte el cual se contabiliza como costo adicional.</t>
  </si>
  <si>
    <t>El presente requisito es existente, únicamente se amplía el alcance de la carta compromiso de cumplimiento de normatividad, lo cual no genera costos adicionales de cumplimiento.</t>
  </si>
  <si>
    <t>El costo se contabiliza como parte del estudio de mercado.</t>
  </si>
  <si>
    <t>Total</t>
  </si>
  <si>
    <r>
      <rPr>
        <b/>
        <sz val="7"/>
        <rFont val="Montserrat"/>
      </rPr>
      <t>24.5)</t>
    </r>
    <r>
      <rPr>
        <sz val="7"/>
        <rFont val="Montserrat"/>
      </rPr>
      <t xml:space="preserve"> Estrategia comercial, incluyendo clientes potenciales, suministradores y logística de suministro que garantice el abasto de la región o demarcación territorial del mercado que pretende atender de conformidad con los numerales anteriores. Se deberá indicar el número de permiso vigente otorgado ante la Comisión de dichos suministradores y suministradores</t>
    </r>
  </si>
  <si>
    <t>Costos papelería y equipo de cómputo</t>
  </si>
  <si>
    <t>Costo adicional del Trámite</t>
  </si>
  <si>
    <t>TOTALES</t>
  </si>
  <si>
    <t>Horas hombre adicionales</t>
  </si>
  <si>
    <t>7.2.2</t>
  </si>
  <si>
    <t>7.2.3</t>
  </si>
  <si>
    <t xml:space="preserve">4. Llenar y adjuntar el formato “Anexo IX Formato de Modificación”, correspondiente a la causa de modificación </t>
  </si>
  <si>
    <t>7.2.4</t>
  </si>
  <si>
    <t>1. Estar al corriente de la totalidad de sus obligaciones conforme a lo establecido en el Anexo 2 de las presentes, incluyendo las obligaciones que se desprenden de la Ley de Ingresos de la Federación del ejercicio fiscal que corresponda y el pago de aprovechamientos por supervisión anual. Para ello se deberá adjuntar la documentación que sustente el cumplimiento de dichas obligaciones. Asimismo, en lo referente a los comprobantes de los pagos de aprovechamientos realizados, incluir los ejecutados dentro de un plazo de 5 (cinco) años previos a la fecha de ingreso de la solicitud de modificación (o el equivalente a la vigencia del permiso, en caso de los permisos con menor antigüedad) a causa del permiso objeto de modificación.</t>
  </si>
  <si>
    <t>Este requisito es existente, únicamente se implementan formatos que representan un beneficio de los solicitantes.</t>
  </si>
  <si>
    <t>Este requisito es existente, solo se establecen criterios de evaluación, los cuales no generan costos adicionales para los particulares.</t>
  </si>
  <si>
    <t>Obligación</t>
  </si>
  <si>
    <t>Medio de presentación y documentación</t>
  </si>
  <si>
    <t>Costo Adicional</t>
  </si>
  <si>
    <t>Escrito libre ingresado a través de la OPE en formato PDF firmado autógrafamente.</t>
  </si>
  <si>
    <t>Artículo 49, fracción II de la LH y 88 del Reglamento</t>
  </si>
  <si>
    <t>Artículo 84, fracción VII de la LH</t>
  </si>
  <si>
    <t>Escrito libre correspondiente al año fiscal anterior (en formato .PDF firmado autógrafamente), el cual deberá presentase mediante la OPE</t>
  </si>
  <si>
    <t>Artículo 84, fracción V de la LH</t>
  </si>
  <si>
    <t>Artículo 34 de la LORCME y 4 de la LFD</t>
  </si>
  <si>
    <t>Original digitalizado del comprobante de pago correspondiente al ejercicio fiscal en curso y la hoja de ayuda generada en el sistema e5inco (ambos en formato .PDF legible), los cuales deberán presentase mediante la OPE.</t>
  </si>
  <si>
    <t>Artículo 84, fracción II</t>
  </si>
  <si>
    <t>De conformidad con el formato “Anexo IV Formato de Estructura Accionaria”, el cual deberá adjuntarse en formatos .PDF firmado autógrafamente y .XLSX. Asimismo, deberán adjuntarse los originales digitalizados de las actas constitutivas correspondientes. Ambos deberán presentase mediante la OPE.</t>
  </si>
  <si>
    <t>Articulo 84, fracción XII de la LH y 71 del Reglamento.</t>
  </si>
  <si>
    <t>Articulo 84, fracción XX y XXI de la LH</t>
  </si>
  <si>
    <t>Articulo 84, fracción XV, XX y XXI de la LH</t>
  </si>
  <si>
    <t>5.2.1.7.4, fracción v</t>
  </si>
  <si>
    <t>Presentar en un plazo de 90 días naturales a partir de la notificación del otorgamiento de permiso, respecto al debido control de su organizació, conforme a lo descrito en el Anexo 3. Debido control de la organización.</t>
  </si>
  <si>
    <t>A/014/2018
(Formulario de obligaciones anuales)</t>
  </si>
  <si>
    <t>Artículo 84, fracción V de la LH y 55 del Reglamento</t>
  </si>
  <si>
    <t>Artículo 84, fracción IV de la LH</t>
  </si>
  <si>
    <t>Original digitalizado del dictamen de la calidad de los Productos: NOM-016-CRE-2016 del último año (en formato .PDF), el cual deberá presentarse mediante la OPE.</t>
  </si>
  <si>
    <t>Artículo 52 del Reglamento</t>
  </si>
  <si>
    <t>Artículo 84, fracción XVIII</t>
  </si>
  <si>
    <t>Original digitalizado del dictamen de operación y mantenimiento emitido por la Unidad de Verificación acreditada, y aprobada por la Agencia (en formato .PDF), el cual deberá presentase mediante formulario en la OPE.</t>
  </si>
  <si>
    <t>Original digitalizado de la resolución y las recomendaciones, el cual deberá ingresarse a través de la OPE (en formato .PDF).</t>
  </si>
  <si>
    <t>2.2.2</t>
  </si>
  <si>
    <t>Articulo 44 del Reglamento</t>
  </si>
  <si>
    <t>Reportes estadísticos diarios de información de expendio de Gasolinas y Diésel Automotriz, a través del formato publicado en la OPE.</t>
  </si>
  <si>
    <t>6.3.2</t>
  </si>
  <si>
    <t>6.3.3</t>
  </si>
  <si>
    <t>Presentar mensualmente ante la OPE durante los primeros 10 (diez) Días Hábiles de cada mes, un Reporte de su suministrador donde éste indique que cuenta con la factibilidad y la logística necesaria para cubrir la demanda del Permisionario (en formato .pdf, firmado por él).</t>
  </si>
  <si>
    <t>6.3.4</t>
  </si>
  <si>
    <t>Artículo 88 del Reglamento</t>
  </si>
  <si>
    <t xml:space="preserve">Presentar el reporte de cambio de precios de Expendio al Público de Gasolinas y Diésel Automotriz durante los primeros 10 (diez) Días Hábiles de cada mes o cada vez que se modifiquen los precios de venta, en un plazo máximo de sesenta minutos antes de la aplicación de los precios, conforme a lo establecido en el Acuerdo número A/041/2018, o aquel que lo sustituya, lo que suceda primero. </t>
  </si>
  <si>
    <t>presentar el original digitalizado, en formato .pdf de las pólizas vigentes de seguros por daños, mismos que deberán amparar, de manera enunciativa mas no limitativa, al Permisionario, la actividad objeto del Permiso, las instalaciones y la totalidad de los equipos; así como los seguros necesarios para cubrir los daños a terceros ocasionados en la operación, mantenimiento o suspensión de las instalaciones.
Los Permisionarios deberán presentar anualmente la constancia de registro de la póliza de seguro ante la ASEA, o en su caso, el acuse y copia de sus respectivos anexos (en formato.pdf).</t>
  </si>
  <si>
    <t>Es una obligación existente, no obstante se contabiliza lo correspondiente a la presentación del acuse de registro ante la ASEA.</t>
  </si>
  <si>
    <t>Antecedente acuerdo A/014/2018</t>
  </si>
  <si>
    <t>Los Permisionarios deberán expender únicamente Petrolíferos de Procedencia Lícita y entregar a la Comisión el informe anual correspondiente, documentando el mismo con el comprobante (en formato .pdf) para cada Petrolífero expendido durante cada uno de los doce meses del año fiscal anterior</t>
  </si>
  <si>
    <t>Antecedente acuerdo A/014/2018 Formulario de obligaciones anuales. únicamente se precisan criterios de cumplimiento que no generan costos adicionales al permisionario.</t>
  </si>
  <si>
    <t>6.3.6</t>
  </si>
  <si>
    <t>6.3.7</t>
  </si>
  <si>
    <t>6.3.8.</t>
  </si>
  <si>
    <t>Los Permisionarios deberán presentar anualmente a la Comisión, el reporte de incidentes o emergencias (en formato .pdf).</t>
  </si>
  <si>
    <t>Antecedente acuerdo A/014/2018: Formulario de obligaciones anuales</t>
  </si>
  <si>
    <t>6.3.9</t>
  </si>
  <si>
    <t>6.3.10</t>
  </si>
  <si>
    <t>6.3.11</t>
  </si>
  <si>
    <t>Antecedente acuerdo A/014/2018 Formulario de obligaciones anuales.</t>
  </si>
  <si>
    <t>6.3.12</t>
  </si>
  <si>
    <t>6.3.13</t>
  </si>
  <si>
    <t>6.3.14</t>
  </si>
  <si>
    <t>Reportar a la Comisión mediante la OPE, los primeros 10 (diez) Días Hábiles de cada mes el promedio mensual del margen comercial estimado. Lo anterior, por cada Petrolífero expendido en la Estación de Servicio. Dicha información deberá presentarse en formato .xls y .pdf, este último con firma autógrafa.</t>
  </si>
  <si>
    <t>Presentar a la Comisión dentro de un plazo de 20 (veinte) Días Hábiles posteriores a su inicio de operación mediante la OPE, el original digitalizado de los contratos de suministro con su(s) suministrador(es) (en formato .pdf, con firma autógrafa), con vigencia de al menos un año y que ampare el uso de la marca.</t>
  </si>
  <si>
    <t>5.3.15</t>
  </si>
  <si>
    <t>Solicitar la autorización de la Comisión con al menos 60 (sesenta) Días Hábiles de anticipación a la fecha en que se pretenda suspender el servicio, mediante un escrito libre y bajo protesta de decir verdad, señalando las razones y el periodo previsto, anexando la documentación que acredite o motive dicha suspensión, siempre que no se afecte el desarrollo eficiente de la industria.</t>
  </si>
  <si>
    <t>6.3.16</t>
  </si>
  <si>
    <t>Artículo 84, fracción XXI de la LH</t>
  </si>
  <si>
    <t>Notificar a la Comisión, dentro del plazo de 20 (veinte) días hábiles posteriores a la fecha de la notificación de la resolución del otorgamiento del Permiso, la fecha estimada de inicio de operaciones, así como el cronograma que sustente dicha fecha</t>
  </si>
  <si>
    <t>Los costos se incluyen en el rubro "1.) Notificacion de inicio de operaciones"</t>
  </si>
  <si>
    <t>Copia simple del dictamen del estado del Sistema de gestión de medición el cual, deberá ser ingresado a través de la OPE, en formato .PDF.</t>
  </si>
  <si>
    <t>6.Informe del margen comercial estimado</t>
  </si>
  <si>
    <t>1. Notificación de inicio de operaciones</t>
  </si>
  <si>
    <t>1.1 Inicio de operaciones proyectado</t>
  </si>
  <si>
    <t>1.2 Inicio de operaciones</t>
  </si>
  <si>
    <t>2. Reportes estadísticos</t>
  </si>
  <si>
    <t>3. Reporte de suministrador</t>
  </si>
  <si>
    <t>4. Reporte de cambio de precios</t>
  </si>
  <si>
    <t>5. Contratos de suministro</t>
  </si>
  <si>
    <t>8. Informe de la   procedencia lícita del Producto</t>
  </si>
  <si>
    <t>9. Los Permisionarios deberán realizar el pago de aprovechamientos por concepto de supervisión anual, de conformidad con lo establecido en el artículo 34 de la LORCME y con la normativa vigente correspondiente al sistema e5cinco. Asimismo, deberá presentar el original digitalizado del comprobante de pago de derechos o aprovechamientos (en formato .pdf), cuyo monto y demás datos deberán ser correspondientes al año fiscal en el que se ingresó.</t>
  </si>
  <si>
    <t>10. Presentación del Dictamen de calidad: NOM-016-CRE-2016</t>
  </si>
  <si>
    <t>11. Informe de la estructura accionaria</t>
  </si>
  <si>
    <t>12. Solicitud de autorización para la suspensión del servicio</t>
  </si>
  <si>
    <t>13. Reporte de incidentes o emergencias</t>
  </si>
  <si>
    <t>14. Debido Control de la Organización</t>
  </si>
  <si>
    <t>16. Presentación del Dictamen de la NOM-005-ASEA-2016</t>
  </si>
  <si>
    <t>17. Dictamen del estado del Sistema de gestión de medición.</t>
  </si>
  <si>
    <t>20. Resolución de la evaluación de impacto social</t>
  </si>
  <si>
    <t>Suma</t>
  </si>
  <si>
    <t>Acciones Regulatorias</t>
  </si>
  <si>
    <t>Expendio en estación de servicio para Autoconsumo de petrolíferos.</t>
  </si>
  <si>
    <t>4. Contratos de suministro</t>
  </si>
  <si>
    <t>5. Reporte de quejas</t>
  </si>
  <si>
    <t>6. Informe de la   procedencia lícita del Producto</t>
  </si>
  <si>
    <t>7. Los Permisionarios deberán realizar el pago de aprovechamientos por concepto de supervisión anual, de conformidad con lo establecido en el artículo 34 de la LORCME y con la normativa vigente correspondiente al sistema e5cinco. Asimismo, deberá presentar el original digitalizado del comprobante de pago de derechos o aprovechamientos (en formato .pdf), cuyo monto y demás datos deberán ser correspondientes al año fiscal en el que se ingresó.</t>
  </si>
  <si>
    <t>8. Presentación del Dictamen de calidad: NOM-016-CRE-2016</t>
  </si>
  <si>
    <t>9. Informe de la estructura accionaria</t>
  </si>
  <si>
    <t>10. Solicitud de autorización para la suspensión del servicio</t>
  </si>
  <si>
    <t>11. Reporte de incidentes o emergencias</t>
  </si>
  <si>
    <t>12. Debido Control de la Organización</t>
  </si>
  <si>
    <t>13. Póliza de seguros</t>
  </si>
  <si>
    <t>14. Presentación del Dictamen de la NOM-005-ASEA-2016</t>
  </si>
  <si>
    <t>15. Dictamen del estado del Sistema de gestión de medición.</t>
  </si>
  <si>
    <t>16. Acreditación del sistema de tele medición</t>
  </si>
  <si>
    <t xml:space="preserve">17.Los Permisionarios deberán presentar ante la Comisión, en un plazo de 20 (veinte) Días Hábiles previos al inicio de operaciones, el monto de inversión efectivamente erogado (en formato .xls y .pdf, este último firmado autógrafamente), junto con la documentación soporte (en archivo .pdf, firmado autógrafamente).  </t>
  </si>
  <si>
    <t>18. Resolución de la evaluación de impacto social</t>
  </si>
  <si>
    <t>Margen comercial y reporte de precios.</t>
  </si>
  <si>
    <t>Entregar a la Comisión, en un plazo de 20 (veinte) días previos a la fecha de entrada en operación, escrito libre (en formato .PDF firmado autógrafamente) de la descripción del Sistema de Telemedición, especificando su funcionamiento y el proceso de medición. Asimismo, deberá anexarse la documentación soporte que acredite la instalación del Sistema de Telemedición, por lo que deberán indicarse los datos tales como el domicilio, razón social y núm. de permiso, los cuales deberán ser idénticos a los indicados en el Título de Permiso.</t>
  </si>
  <si>
    <t>Artículo 84, fracción III</t>
  </si>
  <si>
    <t>TRÁMITES 5 Y 6</t>
  </si>
  <si>
    <t>Actualización del Permiso de Expendio en estación de servicio para Autoconsumo de petrolíferos o  Expendio en estación de servicio de petrolíferos o bioenergéticos (excepto gas licuado de petróleo para ambas actividades).</t>
  </si>
  <si>
    <t>Obligatorio para los interesados en realizar actualizaciones en los términos y condiciones del permiso.</t>
  </si>
  <si>
    <t>Hasta el fin de vigencia del permiso respectivo, o hasta que medie otra actualización de permiso del mismo tipo.</t>
  </si>
  <si>
    <t>Permisionarios que se encuentren desarrollando la actividad de Expendio en estación de servicio para Autoconsumo de petrolíferos o  Expendio en estación de servicio de petrolíferos o bioenergéticos (excepto gas licuado de petróleo).</t>
  </si>
  <si>
    <t>90 días naturales contados a partir de la notificación de la presentación de la solicitud.</t>
  </si>
  <si>
    <t>Artículos 11 y 44 y 48 del Reglamento de las actividades a que se refiere el Título Tercero de la Ley de Hidrocarburos (RATTLH), 17 y 17-A de la Ley Federal del Procedimiento Administrativo y Acuerdo A/015/2022 por el que la Comisión establece los supuestos que constituyen una actualización de Permiso.</t>
  </si>
  <si>
    <t>CRE-20-007-A y CRE-20-008-A</t>
  </si>
  <si>
    <t xml:space="preserve">II.	Carta compromiso (en formato .pdf, firmado autógrafamente) mediante la cual el permisionario declare bajo protesta de decir verdad que se encuentra al corriente de las obligaciones del permiso para el cual solicita la actualización. </t>
  </si>
  <si>
    <t>Archivo original digitalizado.</t>
  </si>
  <si>
    <t>.XLSX y PDF Firmado autógrafamente.</t>
  </si>
  <si>
    <t>I.	Original digitalizado en formato .pdf de lo(s) documento(s) protocolizado(s) ante notario público mediante el cual se refleje el cambio de la estructura corporativa o de capital social o en su caso, el cambio de nombre o denominación social del permisionario, sus socios o accionistas;</t>
  </si>
  <si>
    <t>II.	Llenar y adjuntar el “Anexo IX Formato de Estructura Accionaria" (en formatos .pdf firmado autógrafamente y .xlsx), identificando la participación en porcentaje de cada socio o accionista desglosado hasta persona física, conforme a lo establecido en la disposición 5.2.1. fracción IV, de las presentes Disposiciones de Expendio de Petrolíferos;
En dicho formato, el Interesado deberá identificar y enlistar los permisos otorgados por los gobiernos Federal y/o Estatal de los que sean titulares y que se encuentren relacionados con actividades en materia de gasolinas y diésel automotriz. en caso de que el Interesado no cuente con otro tipo de permisos, deberá declararlo en el anexo citado, bajo protesta de decir verdad, que no cuenta con vínculos o relación con la actividad del permiso solicitado.</t>
  </si>
  <si>
    <t>III.	Proporcionar un diagrama corporativo que incluya a todos los socios, partes o accionistas descritos en los numerales anteriores, en el cual se precisen las tenencias accionarias, directas e indirectas, en términos porcentuales (en formato .pdf)..</t>
  </si>
  <si>
    <t>IV.	Escrito libre firmado por el representante legal donde describa de forma detallada y clara el cambio en la estructura accionaria, indicando el número de acta y fecha, nombre de los socios o accionistas, acciones, importe (valor) y porcentaje de participación, tanto de la estructura accionaria inicial hasta la actual (en formatos .pdf firmado autógrafamente y .xlsx).</t>
  </si>
  <si>
    <t>V.	Actas de asamblea extraordinaria debidamente protocolizada ante fedatario público e inscrita en el Registro Público de Comercio, donde acredite el cambio en la estructura accionaria de la empresa.</t>
  </si>
  <si>
    <t>VI.	Acuses de los trámites de actualización o modificación por cambio en la estructura accionaria que, en su caso, se hayan solicitado previamente ante la Comisión (en formatos .pdf).</t>
  </si>
  <si>
    <t>i.	Hojas técnicas digitalizadas en formatos .pdf con las especificaciones de los equipos donde se indique claramente la capacidad de estos (en formatos .pdf).</t>
  </si>
  <si>
    <t xml:space="preserve">f.	Anexar el formato “Anexo IV Desglose del monto de inversión” (archivo .pdf), mediante el cual se indiquen, de forma enunciativa mas no limitativa, los costos de la obra civil, eléctrica, hidráulica, mecánica, sistema de seguridad, pudiendo el Interesado añadir tantos apartados como requiera para indicar la inversión necesaria para la construcción del proyecto, respetando el formato del Anexo; </t>
  </si>
  <si>
    <t>Adicional</t>
  </si>
  <si>
    <t>Actualización de los títulos de permiso de Expendio en estación de servicio para Autoconsumo de petrolíferos o  Expendio en estación de servicio de petrolíferos o bioenergéticos (excepto gas licuado de petróleo para ambas actividades).</t>
  </si>
  <si>
    <r>
      <rPr>
        <b/>
        <sz val="7"/>
        <rFont val="Montserrat"/>
      </rPr>
      <t xml:space="preserve">14. </t>
    </r>
    <r>
      <rPr>
        <sz val="7"/>
        <rFont val="Montserrat"/>
      </rPr>
      <t xml:space="preserve">Presentar y documentar su estrategia comercial, incluyendo: a) Que el cambio de marca no generará una interrupción en el abasto de los combustibles respecto a la marca previamente autorizada por la Comisión. b) Respecto de la nueva marca, los clientes, suministradores potenciales y permisionarios que participarán en la logística de suministro que garantice el abasto de la región o demarcación territorial del mercado que pretende atender conforme a la nueva Marca y/o franquicia; especificando el volumen estimado de compra y venta anual del producto solicitado (lt). Anexar copia digitalizada de las cartas intención o contratos, señalando los números de permiso correspondientes. b) Descripción cuantitativa y cualitativa de las ventajas comerciales y económicas de la modificación. </t>
    </r>
  </si>
  <si>
    <r>
      <rPr>
        <b/>
        <sz val="7"/>
        <rFont val="Montserrat"/>
      </rPr>
      <t xml:space="preserve">16. </t>
    </r>
    <r>
      <rPr>
        <sz val="7"/>
        <rFont val="Montserrat"/>
      </rPr>
      <t>Origial digitalzado de la ficha técnica de la composición y características fisicoquímicas del producto y marca solicitado en el que se observe el cumplimiento a lo establecido en la Norma Oficial Mexicana NOM-016-CRE-2016, Especificaciones de calidad de los petrolíferos</t>
    </r>
  </si>
  <si>
    <r>
      <rPr>
        <b/>
        <sz val="7"/>
        <rFont val="Montserrat"/>
      </rPr>
      <t>17.</t>
    </r>
    <r>
      <rPr>
        <sz val="7"/>
        <rFont val="Montserrat"/>
      </rPr>
      <t xml:space="preserve"> Manual de identidad gráfica o corporativa de la marca solicitada a incluir en el Catálogo de productos y marcas de expendio al público de petrolíferos de la Comisión.</t>
    </r>
  </si>
  <si>
    <r>
      <rPr>
        <b/>
        <sz val="7"/>
        <rFont val="Montserrat"/>
      </rPr>
      <t>13.</t>
    </r>
    <r>
      <rPr>
        <sz val="7"/>
        <rFont val="Montserrat"/>
      </rPr>
      <t xml:space="preserve"> Ingresar un escrito digitalizado (en formato .pdf) del nuevo suministrador, donde éste indique que cuenta con la factibilidad y logística necesaria para suministrar al permisionario conforme a la demanda real. Asimismo, deberá manifestar estar al corriente con las obligaciones establecidas en la PPAMP, adjuntando para tales efectos, la documentación soporte que acredite su dicho.</t>
    </r>
  </si>
  <si>
    <r>
      <rPr>
        <b/>
        <sz val="7"/>
        <rFont val="Montserrat"/>
      </rPr>
      <t xml:space="preserve">15. </t>
    </r>
    <r>
      <rPr>
        <sz val="7"/>
        <rFont val="Montserrat"/>
      </rPr>
      <t xml:space="preserve">Copia digitalizada del registro de la marca solicitada ante el Instituto Mexicano de la Propiedad Industrial (IMPI) debidamente registrado como gasolina o diésel perteneciente a la clase </t>
    </r>
    <r>
      <rPr>
        <i/>
        <sz val="7"/>
        <rFont val="Montserrat"/>
      </rPr>
      <t>4: Aceites y grasas para uso industrial, ceras; lubricantes; compuestos para absorber, rociar y asentar el polvo; combustibles y materiales de alumbrado; velas y mechas de iluminación</t>
    </r>
    <r>
      <rPr>
        <sz val="7"/>
        <rFont val="Montserrat"/>
      </rPr>
      <t xml:space="preserve"> de conformidad con lo establecido por el IMPI (https://clasniza.impi.gob.mx/).</t>
    </r>
  </si>
  <si>
    <t>8.2.1, fracción I</t>
  </si>
  <si>
    <t>8.2.1, fracción II</t>
  </si>
  <si>
    <t>Escrito libre firmado por el representante legal acreditado ante la OPE, en el cual se relacione y detalle el reemplazo de los equipos por otros similares que se encuentren individualmente identificados en el permiso, describiendo por cada uno de los equipos a sustituir, su reemplazo.</t>
  </si>
  <si>
    <t>Los beneficios de la regulación, son superiores a sus costos</t>
  </si>
  <si>
    <t>BENEFICIOS</t>
  </si>
  <si>
    <t>Costos Totales</t>
  </si>
  <si>
    <t>Beneficios Totales</t>
  </si>
  <si>
    <t>Beneficios Netos Totales</t>
  </si>
  <si>
    <t>Costo de la regulación por grupos impactados:</t>
  </si>
  <si>
    <t>Costo Unitario</t>
  </si>
  <si>
    <t>Gastos evitados en salarios por tiempo extra de trámites:</t>
  </si>
  <si>
    <t>Desglose de Costos y Beneficios</t>
  </si>
  <si>
    <t>Multas potenciales evitadas</t>
  </si>
  <si>
    <t>Costos de Trámites</t>
  </si>
  <si>
    <t>Costos por Acciones Regulatorias</t>
  </si>
  <si>
    <t>Tipo de incumplimiento</t>
  </si>
  <si>
    <t>Multa (rango en salarios mínimos)</t>
  </si>
  <si>
    <t>Salario mínimo 2022</t>
  </si>
  <si>
    <t>Beneficio Unitario Total Límite Inferior (pesos)</t>
  </si>
  <si>
    <t>Beneficio Unitario Total Límite Superior (pesos)</t>
  </si>
  <si>
    <t>Incumplimiento de las disposiciones aplicables a la cantidad, calidad y medición de Hidrocarburos y Petrolíferos</t>
  </si>
  <si>
    <t>Trámite</t>
  </si>
  <si>
    <t>Costo de Regulación Unitario</t>
  </si>
  <si>
    <t>Frecuencia Anual Estimada (Con datos de la CRE)</t>
  </si>
  <si>
    <t>Costo por frecuencia estimada</t>
  </si>
  <si>
    <t>Factor</t>
  </si>
  <si>
    <t>Costo unitario ponderado</t>
  </si>
  <si>
    <t>Acción regulatoria</t>
  </si>
  <si>
    <t>La realización de actividades de Transporte, Almacenamiento, Distribución o Expendio al Público de Hidrocarburos, Petrolíferos o Petroquímicos, cuya adquisición lícita no se compruebe al momento de una verificación.</t>
  </si>
  <si>
    <t>Notificación de inicio de operaciones</t>
  </si>
  <si>
    <t>El incumplimiento de los términos y condiciones que se establezcan en los permisos que haya otorgado.</t>
  </si>
  <si>
    <t>Informe del margen comercial estimado</t>
  </si>
  <si>
    <t>La suspensión sin la autorización correspondiente de los servicios amparados por un permiso que haya otorgado, salvo por causa de caso fortuito o fuerza mayor.</t>
  </si>
  <si>
    <t>La cesión, enajenación, traspaso o gravamen total o parcial, de los derechos u obligaciones derivados de un permiso que haya otorgado, sin la autorización correspondiente.</t>
  </si>
  <si>
    <t xml:space="preserve">Los Permisionarios deberán presentar ante la Comisión, en un plazo de 20 (veinte) Días Hábiles previos al inicio de operaciones, el monto de inversión efectivamente erogado (en formato .xls y .pdf, este último firmado autógrafamente), junto con la documentación soporte (en archivo .pdf, firmado autógrafamente).  </t>
  </si>
  <si>
    <t>La modificación de las condiciones técnicas de sistemas, ductos, instalaciones o equipos sin la autorización correspondiente.</t>
  </si>
  <si>
    <t>Debido Control de la Organización</t>
  </si>
  <si>
    <t>La realización de actividades en el ámbito de su regulación sin permiso vigente o autorización.</t>
  </si>
  <si>
    <t>Las demás violaciones al Título Tercero de esta Ley y a sus disposiciones reglamentarias, así como a la regulación, lineamientos y disposiciones administrativas competencia de la Comisión Reguladora de Energía.</t>
  </si>
  <si>
    <t>Acreditación del sistema de tele medición</t>
  </si>
  <si>
    <t>Resolución de la evaluación de impacto social</t>
  </si>
  <si>
    <t>Reporte de suministrador</t>
  </si>
  <si>
    <t>Contratos de suministro</t>
  </si>
  <si>
    <t xml:space="preserve">Dictamen del Sistema de gestión de medición </t>
  </si>
  <si>
    <t>Permisionarios de Expendio en estación de servicio para Autoconsumo de petrolíferos actuales</t>
  </si>
  <si>
    <t>Permisionarios de Expendio en estación de servicio de petrolíferos o bioenergéticos actuales</t>
  </si>
  <si>
    <t>Permisionarios Totales Impactados</t>
  </si>
  <si>
    <t>Expendio al Público</t>
  </si>
  <si>
    <t>Expendio Autoconsumo</t>
  </si>
  <si>
    <t>Costopor frecuencia expendio autoconsumo</t>
  </si>
  <si>
    <t>Frecuencia Total Anual Estimada (Con datos de la CRE)</t>
  </si>
  <si>
    <t>Costo por frecuencia estimada de la industria</t>
  </si>
  <si>
    <t>Costo anual por frecuencia expendio al público</t>
  </si>
  <si>
    <t>Multa Expendio al Público (rango )</t>
  </si>
  <si>
    <t>Multas de la Industria de Expendio al Público (rango)</t>
  </si>
  <si>
    <t>Multa Expendio Autoconsumo (rango)</t>
  </si>
  <si>
    <t>Multas de la Industria de Expendio Autoconsumo (rango)</t>
  </si>
  <si>
    <t xml:space="preserve">Los Permisionarios que, a la fecha de entrada en vigor de las presentes Disposiciones de Expendio de Petrolíferos cuyo Título de Permiso aprobado establezca productos autorizados con la denominación de “Sin Marca”, deberán solicitar a la Comisión, en un plazo máximo de 90 días naturales contados a partir de la entrada en vigor de las presentes, la Modificación por Marca, adjuntando la información por cada petrolífero autorizado, conforme a los criterios expuestos en el numeral 7.4, fracción VII de las presentes. </t>
  </si>
  <si>
    <t>Transitorio Quinto</t>
  </si>
  <si>
    <t>21. Disposición Transitoria Modificación por marca de Permisionarios con registro de productos "sin marca".</t>
  </si>
  <si>
    <t>Disposición Transitoria Modificación por marca de Permisionarios con registro de productos "sin marca".</t>
  </si>
  <si>
    <t>Solicitudes anuales de modificación técnica estimados expendio en estación de servicio de petrolíferos o bioenergéticos.</t>
  </si>
  <si>
    <t>Solicitudes anuales de modificación técnica estimados expendio en estación de servicio depara autoconsumo.</t>
  </si>
  <si>
    <t>Solicitudes anuales de modificación por cesión estimados expendio en estación de servicio de petrolíferos o bioenergéticos.</t>
  </si>
  <si>
    <t>Solicitudes anuales de modificación por cesión estimados expendio en estación de servicio para autoconsumo</t>
  </si>
  <si>
    <t>5.2.1.3, fracción ii</t>
  </si>
  <si>
    <t>5.2.1.6</t>
  </si>
  <si>
    <r>
      <rPr>
        <b/>
        <sz val="7"/>
        <rFont val="Montserrat"/>
      </rPr>
      <t>4)</t>
    </r>
    <r>
      <rPr>
        <sz val="7"/>
        <rFont val="Montserrat"/>
      </rPr>
      <t xml:space="preserve"> Llenar el formulario con los datos de nombre y participación de los socios o accionistas, “Anexo II Formato de Estructura Accionaria" (en formato .xlsx y .pdf), este último firmado de forma autógrafa con tinta azul, por el representante legal, bajo protesta de decir verdad. El documento deberá ser correctamente completado, mostrando su estructura social o accionaria, identificando la participación en porcentaje de cada socio o accionista, desglosado hasta persona física.</t>
    </r>
  </si>
  <si>
    <r>
      <rPr>
        <b/>
        <sz val="7"/>
        <rFont val="Montserrat"/>
      </rPr>
      <t>3)</t>
    </r>
    <r>
      <rPr>
        <sz val="7"/>
        <rFont val="Montserrat"/>
      </rPr>
      <t xml:space="preserve"> Documentación que acredite que los productos a expender serán de procedencia lícita, así como respecto de la utilización de la marca de producto registrada en la sección “2. Productos” del formulario electrónico de la Solicitud (carta compromiso o contrato de promesa del suministrado, con firmas autógrafas y/o sellos de recibido).</t>
    </r>
  </si>
  <si>
    <t>5.2.2.1</t>
  </si>
  <si>
    <t>5.2.2.2</t>
  </si>
  <si>
    <t>5.2.2.3</t>
  </si>
  <si>
    <t>5.2.3</t>
  </si>
  <si>
    <t>5.2.3, fracción i, inciso c</t>
  </si>
  <si>
    <t>5.2.3, fracción ii</t>
  </si>
  <si>
    <t>5.2.3, fracción iii</t>
  </si>
  <si>
    <r>
      <rPr>
        <b/>
        <sz val="7"/>
        <rFont val="Montserrat"/>
      </rPr>
      <t>11)</t>
    </r>
    <r>
      <rPr>
        <sz val="7"/>
        <rFont val="Montserrat"/>
      </rPr>
      <t xml:space="preserve"> Acreditación de la propiedad: Documento legal, original digitalizado (archivo .pdf), con el que se acredite la propiedad o posesión o título jurídico de los activos y el inmueble o predio donde se pretende realizar la actividad objeto de la solicitud del Permiso. En su caso, quien le otorgue la posesión legal a la Solicitante por cualquier medio, deberá acreditar mediante documento legal, original digitalizado (archivo .pdf), tener los derechos sobre el inmueble, el cual debe coincidir con el domicilio manifestado en la Solicitud</t>
    </r>
  </si>
  <si>
    <t>5.2.4, fracción ii</t>
  </si>
  <si>
    <t>5.2.4, fracción iii</t>
  </si>
  <si>
    <t>5.2.4, fracción iv</t>
  </si>
  <si>
    <t>5.2.5, fracción I, sub fracción ii,</t>
  </si>
  <si>
    <t>5.2.5, fracción II, sub fracción ii,</t>
  </si>
  <si>
    <r>
      <rPr>
        <b/>
        <sz val="7"/>
        <rFont val="Montserrat"/>
      </rPr>
      <t>15.</t>
    </r>
    <r>
      <rPr>
        <sz val="7"/>
        <rFont val="Montserrat"/>
      </rPr>
      <t xml:space="preserve"> Marca de los productos: Adjuntar el original digitalizado del comprobante de registro ante el IMPI, de conformidad con la LFPPI (en formato .pdf), debidamente registrado como Gasolina o Diésel perteneciente a la clase 4: Aceites y grasas para uso industrial, ceras; lubricantes; compuestos para absorber, rociar y asentar el polvo; combustibles y materiales de alumbrado; velas y mechas de iluminación de conformidad con lo establecido por el IMPI (https://clasniza.impi.gob.mx/).</t>
    </r>
  </si>
  <si>
    <t>5.2.5, fracción II, sub fracción iii</t>
  </si>
  <si>
    <r>
      <rPr>
        <b/>
        <sz val="7"/>
        <rFont val="Montserrat"/>
      </rPr>
      <t>17.</t>
    </r>
    <r>
      <rPr>
        <sz val="7"/>
        <rFont val="Montserrat"/>
      </rPr>
      <t xml:space="preserve"> Anexar el original digitalizado del manual de identidad gráfica o corporativa de la marca solicitada a incluir en el Catálogo de productos y marcas de expendio al público de petrolíferos de la Comisión.</t>
    </r>
  </si>
  <si>
    <r>
      <rPr>
        <b/>
        <sz val="7"/>
        <rFont val="Montserrat"/>
      </rPr>
      <t xml:space="preserve">16. </t>
    </r>
    <r>
      <rPr>
        <sz val="7"/>
        <rFont val="Montserrat"/>
      </rPr>
      <t>Adjuntar el original digitalizado de la ficha técnica de la composición y características fisicoquímicas del producto y marca solicitado en el que se observe el cumplimiento a lo establecido en la Norma Oficial Mexicana NOM-016-CRE-2016.</t>
    </r>
  </si>
  <si>
    <t>5.2.5, fracción II, sub fracción iv</t>
  </si>
  <si>
    <t>Articulos 50, fracción V de la LH</t>
  </si>
  <si>
    <r>
      <rPr>
        <b/>
        <sz val="7"/>
        <rFont val="Montserrat"/>
      </rPr>
      <t>18)</t>
    </r>
    <r>
      <rPr>
        <sz val="7"/>
        <rFont val="Montserrat"/>
      </rPr>
      <t xml:space="preserve"> Evaluación  de Impacto Social: Original digitalizado del acuse de recibo de la Secretaría de Energía con relación a la solicitud de Evaluación De Impacto Social y el documento presentado ante dicha dependencia sobre la evaluación de impacto social, lo anterior, observando las DACG de Impacto Social. En cuanto la Secretaría de Energía emita la resolución y las recomendaciones de la evaluación de impacto social, éstas deberán ser presentadas por el Interesado ante la Comisión, a través de la OPE, en un plazo máximo de 10 (diez) Días Hábiles posteriores a la notificación de éstas;</t>
    </r>
  </si>
  <si>
    <r>
      <rPr>
        <b/>
        <sz val="7"/>
        <rFont val="Montserrat"/>
      </rPr>
      <t>18)</t>
    </r>
    <r>
      <rPr>
        <sz val="7"/>
        <rFont val="Montserrat"/>
      </rPr>
      <t xml:space="preserve"> Evaluación  de Impacto Social: Original digitalizado del acuse de recibo de la Secretaría de Energía con relación a la solicitud de Evaluación De Impacto Social y el documento presentado ante dicha dependencia sobre la evaluación de impacto social, lo anterior, observando las DACG de Impacto Social</t>
    </r>
  </si>
  <si>
    <r>
      <rPr>
        <b/>
        <sz val="7"/>
        <rFont val="Montserrat"/>
      </rPr>
      <t>20</t>
    </r>
    <r>
      <rPr>
        <sz val="7"/>
        <rFont val="Montserrat"/>
      </rPr>
      <t>) Pago de derechos y/o aprovechamientos: Original digitalizado del comprobante de pago de derechos o aprovechamientos de conformidad con la normativa vigente realizado conforme al sistema e5cinco (en formato .pdf), el cual deberá coincidir con el año fiscal en el que se ingresó la Solicitud de permiso, por concepto del trámite a realizar.</t>
    </r>
  </si>
  <si>
    <t>5.2.6, fracción I</t>
  </si>
  <si>
    <t>5.2.6, fracción II</t>
  </si>
  <si>
    <r>
      <rPr>
        <b/>
        <sz val="7"/>
        <rFont val="Montserrat"/>
      </rPr>
      <t>19)</t>
    </r>
    <r>
      <rPr>
        <sz val="7"/>
        <rFont val="Montserrat"/>
      </rPr>
      <t xml:space="preserve"> Dictamen NOM-005-ASEA-2016: Original digitalizado del dictamen técnico de la Evaluación de la Conformidad de la Norma Oficial Mexicana NOM-005-ASEA-2016 realizada por el Organismo de Evaluación de la Conformidad (en formato .pdf). Se aclara que, la Comisión se reserva el derecho de solicitar la documentación soporte de dicha Evaluación de la Conformidad, cuando el análisis de la Solicitud así lo requiera.</t>
    </r>
  </si>
  <si>
    <t>5.2.6, fracción III</t>
  </si>
  <si>
    <t>5.2.6, fracción IV</t>
  </si>
  <si>
    <t>5.2.6, fracción V</t>
  </si>
  <si>
    <t>5.2.6, fracción VI</t>
  </si>
  <si>
    <r>
      <rPr>
        <b/>
        <sz val="7"/>
        <rFont val="Montserrat"/>
      </rPr>
      <t>21)</t>
    </r>
    <r>
      <rPr>
        <sz val="7"/>
        <rFont val="Montserrat"/>
      </rPr>
      <t xml:space="preserve"> Original digitalizado del dictamen técnico y planos de la ingeniería básica extendida del diseño de la Estación de Servicio con base en la normativa vigente (en formato .pdf, firmado autógrafamente). Los documentos deberán estar firmados y aprobados por el responsable del proyecto y del director responsable de obra, con los respectivos datos de cédula profesional y acreditación como perito por parte de las autoridades competentes y fechas de otorgamiento y vigencias respectivas.</t>
    </r>
  </si>
  <si>
    <t>5.2.6, fracción VII</t>
  </si>
  <si>
    <t>5.2.6, fracción VIII</t>
  </si>
  <si>
    <t>5.2.6, fracción IX</t>
  </si>
  <si>
    <t>5.2.6, fracción X</t>
  </si>
  <si>
    <t>Notificar a la Comisión el inicio de operaciones en un plazo mínimo de 20 (veinte) Días Hábiles de anticipación a la fecha en que iniciarán operaciones</t>
  </si>
  <si>
    <t>6.2.1.1</t>
  </si>
  <si>
    <t>6.2.1.4</t>
  </si>
  <si>
    <t>6.2.2</t>
  </si>
  <si>
    <t>19.Monto de inversión efectivamente erogado.</t>
  </si>
  <si>
    <t>6.2.3</t>
  </si>
  <si>
    <t>Los Permisionarios deberán presentar en un plazo de 20 (veinte) Días Hábiles previos al inicio de operaciones, el original digitalizado, en formato .pdf de las pólizas vigentes de seguros por daños, mismos que deberán amparar, de manera enunciativa mas no limitativa, al Permisionario, la actividad objeto del Permiso, las instalaciones, la totalidad de los equipos y la cobertura por los daños a terceros ocasionados en la operación, mantenimiento o suspensión de las instalaciones. Asimismo, deberá anexar el acuse del registro de la póliza registrada ante la Agencia</t>
  </si>
  <si>
    <t>6.2.4</t>
  </si>
  <si>
    <t>6.2.5</t>
  </si>
  <si>
    <t>Los Permisionarios deberán entregar a la Comisión, en un plazo de 20 (veinte) días previos a la fecha de entrada en operación, escrito libre (en formato .pdf firmado autógrafamente) de la descripción del Sistema de Telemedición, especificando su funcionamiento y el proceso de medición. Asimismo, deberá anexarse la documentación soporte que acredite la instalación del Sistema de Telemedición, por lo que deberán indicarse los datos tales como el domicilio, razón social y núm. de permiso, los cuales deberán ser idénticos a los indicados en el Título de Permisoz.</t>
  </si>
  <si>
    <t>Contratar y mantener vigentes los seguros por daños, incluyendo aquellos para cubrir daños a terceros, de conformidad con la regulación que emita la Agencia. A tal efecto, los Permisionarios deberán presentar anualmente el original digitalizado de la póliza de seguros para el año vigente y la constancia de registro correspondiente ante la Agencia (en formato.pdf).</t>
  </si>
  <si>
    <t>6.3.5</t>
  </si>
  <si>
    <t>7. Contratar y mantener vigentes seguros por daños</t>
  </si>
  <si>
    <t>8. Reporte de quejas</t>
  </si>
  <si>
    <t>Los Permisionarios deberán mantener un sistema de quejas disponible para los Usuarios y presentar a la Comisión el reporte anual del total de quejas recibidas durante el año.</t>
  </si>
  <si>
    <t>Los Permisionarios deberán presentar a la Comisión anualmente, el dictamen anual de Evaluación de la Conformidad de la Norma Oficial Mexicana NOM-005-ASEA-2016 emitido por un Organismo de Evaluación de la Conformidad (en formato .pdf).</t>
  </si>
  <si>
    <t>Los Permisionarios deberán cumplir con las especificaciones de calidad de los Petrolíferos de conformidad con la Norma Oficial Mexicana NOM-016-CRE-2016 y presentar a la Comisión el dictamen anual de Evaluación de la Conformidad correspondiente que compruebe el cumplimiento por cada Petrolífero expendido (en formato .pdf). El dictamen deberá ser emitido por un Organismo de Evaluación de la Conformidad. Se exceptúa de esta obligación a la modalidad de autoconsumo.</t>
  </si>
  <si>
    <t xml:space="preserve">1. Estar al corriente de la totalidad de sus obligaciones conforme a lo establecido en el Anexo 2 de las presentes, incluyendo las obligaciones que se desprenden de la Ley de Ingresos de la Federación del ejercicio fiscal que corresponda y el pago de aprovechamientos por supervisión anual. Para ello se deberá adjuntar a la Solicitud, los comprobantes de los pagos de aprovechamientos realizados y la documentación que sustente el cumplimiento de todas sus obligaciones dentro de un plazo de 5 (cinco) años previos a la fecha de ingreso de la solicitud de modificación, o el equivalente a la vigencia del permiso, en caso de los permisos con menor antigüedad a 5 años. </t>
  </si>
  <si>
    <t>7.2.5.2</t>
  </si>
  <si>
    <t>7. Llenar y adjuntar el “Anexo XI Formato de Estructura Accionaria" (en formatos .xlsx y .pdf, este último firmado autógrafamente), identificando la participación en porcentaje de cada socio o accionista desglosado hasta persona física, conforme a lo establecido en la disposición 5.2.2.1., de las presentes Disposiciones de Expendio de Petrolíferos.</t>
  </si>
  <si>
    <t>7.2.5.3, fracción II</t>
  </si>
  <si>
    <t>7.2.5.3, fracción I</t>
  </si>
  <si>
    <t>9. Actas de asamblea extraordinaria debidamente protocolizada ante fedatario público e inscrita en el Registro Público de Comercio, donde acredite el cambio en la estructura accionaria de la empresa (en formato .pdf).</t>
  </si>
  <si>
    <t>7.3, fracción IV</t>
  </si>
  <si>
    <r>
      <rPr>
        <b/>
        <sz val="7"/>
        <rFont val="Montserrat"/>
      </rPr>
      <t xml:space="preserve">18. </t>
    </r>
    <r>
      <rPr>
        <sz val="7"/>
        <rFont val="Montserrat"/>
      </rPr>
      <t>Acuses de los trámites de actualización o modificación por cambio en la estructura accionaria que, en su caso, se hayan solicitado previamente ante la Comisión (en formatos .pdf).</t>
    </r>
  </si>
  <si>
    <t>Requisitos Generales</t>
  </si>
  <si>
    <t>7.2.5.3, fracción III</t>
  </si>
  <si>
    <t>7.2.5.8</t>
  </si>
  <si>
    <t>7.2.5.1</t>
  </si>
  <si>
    <t>7.2.5.9</t>
  </si>
  <si>
    <t>7.2.1, fracción I</t>
  </si>
  <si>
    <t>7.2.5.4</t>
  </si>
  <si>
    <t>7.2.5.5</t>
  </si>
  <si>
    <t>7.2.5.6</t>
  </si>
  <si>
    <t>7.2.5.7</t>
  </si>
  <si>
    <t>7.3.1, fracción II</t>
  </si>
  <si>
    <t>7.3.1, fracción III</t>
  </si>
  <si>
    <t>12. Anexar el original digitalizado del dictamen de Evaluación de la Conformidad emitido por un Organismo de Evaluación de la Conformidad, en donde se avale que el proyecto de modificación cumple lo establecido en la Norma Oficial Mexicana NOM-005-ASEA-2016 (formato .pdf).</t>
  </si>
  <si>
    <t>7.3.1, fracción IV</t>
  </si>
  <si>
    <t>7.3.1, fracción V</t>
  </si>
  <si>
    <t>14. Anexar el original digitalizado de los planos aprobados del proyecto de modificación de la Estación de Servicio, en el cual se identifiquen cada uno de los cambios a la misma conforme a la solicitud de modificación. Los documentos deberán estar firmados y aprobados por el responsable del proyecto y del director responsable de obra, con los respectivos datos de cédula profesional y acreditación como perito por parte de las autoridades competentes y fechas de otorgamiento y vigencias respectivas conforme a la normativa aplicable.</t>
  </si>
  <si>
    <t>7.3.1, fracción VI</t>
  </si>
  <si>
    <t>15. En el caso de que la modificación involucre a los dispensarios, anexar el original digitalizado de las hojas técnicas que avalen que el proyecto de modificación cumple las especificaciones establecidas en la Norma Oficial Mexicana NOM-005-SCFI-2017.</t>
  </si>
  <si>
    <t>7.3.2, fracción II</t>
  </si>
  <si>
    <t>7.3.2, fracción III</t>
  </si>
  <si>
    <t>17. Manifestar la Marca de la estación de servicio y de los productos a expender con la que se pretenda prestar el servicio. En caso de que, derivado de la cesión se proyecte un cambio de marca, se deberán anexar a la Solicitud los requisitos establecidos en la disposición 5.2.1.1 de las presentes Disposiciones de Expendio de Petrolíferos.</t>
  </si>
  <si>
    <r>
      <rPr>
        <b/>
        <sz val="7"/>
        <rFont val="Montserrat"/>
      </rPr>
      <t>17.</t>
    </r>
    <r>
      <rPr>
        <sz val="7"/>
        <rFont val="Montserrat"/>
      </rPr>
      <t xml:space="preserve"> Manifestar la Marca de la estación de servicio y de los productos a expender con la que se pretenda prestar el servicio. En caso de que, derivado de la cesión se proyecte un cambio de marca, se deberán anexar a la Solicitud los requisitos establecidos en la disposición 5.2.1.1 de las presentes Disposiciones de Expendio de Petrolíferos.</t>
    </r>
  </si>
  <si>
    <t>7.3.2, fracción IV</t>
  </si>
  <si>
    <t>7.4, fracción V</t>
  </si>
  <si>
    <t>7.3.3, fracción II</t>
  </si>
  <si>
    <t>7.3.3, fracción IV</t>
  </si>
  <si>
    <t>9.Indicar el nombre del representante legal que quedará a cargo del título de Permiso, quien deberá de acreditar su personalidad jurídica de conformidad con las Reglas Generales de la OPE. A efecto de ello, se deberá anexar a la Solicitud la documentación soporte de dicho pre-registro (en formato .pdf, firmado autógrafamente).</t>
  </si>
  <si>
    <t>15. Llenar y adjuntar el formato “Anexo XIV Manifestación Adjudicatario”</t>
  </si>
  <si>
    <t>16. Anexar el original digitalizado (en formato .pdf) del documento expedido por notario público o autoridad judicial, que acredite fehacientemente que han sido adjudicados los derechos sobre el 100% de la propiedad o posesión del inmueble y los activos objeto del Permiso, en favor del heredero en su carácter de cesionario.</t>
  </si>
  <si>
    <t>7.3.4, fracción II</t>
  </si>
  <si>
    <t>7.3.5, fracción II</t>
  </si>
  <si>
    <r>
      <rPr>
        <b/>
        <sz val="7"/>
        <rFont val="Montserrat"/>
      </rPr>
      <t>15.</t>
    </r>
    <r>
      <rPr>
        <sz val="7"/>
        <rFont val="Montserrat"/>
      </rPr>
      <t xml:space="preserve"> Llenar y adjuntar el formato “Anexo XV Anexo XVI Manifestación Cambio Estructura Accionaria” (en formato .pdf firmado autógrafamente).</t>
    </r>
  </si>
  <si>
    <t>7.3.6, fracción II</t>
  </si>
  <si>
    <r>
      <rPr>
        <b/>
        <sz val="7"/>
        <rFont val="Montserrat"/>
      </rPr>
      <t>16.</t>
    </r>
    <r>
      <rPr>
        <sz val="7"/>
        <rFont val="Montserrat"/>
      </rPr>
      <t xml:space="preserve"> La escindida deberá acreditar, mediante documento legal, que cuenta con la propiedad o posesión, o título jurídico de los activos y el inmueble o predio donde se continuará la actividad objeto del Permiso, mismo que deberá indicar, en su caso, los datos de los instrumentos que otorgan facultades de representación o con el que se acredite la capacidad legal a los que suscriben dicho documento.</t>
    </r>
  </si>
  <si>
    <t>7.3.6, fracción IV</t>
  </si>
  <si>
    <t>7.3.6, fracción V, sub fracción i</t>
  </si>
  <si>
    <t>7.3.6, fracción V, sub fracción ii</t>
  </si>
  <si>
    <t>7.3.7, fracción II</t>
  </si>
  <si>
    <t>7.3.7, fracción IV</t>
  </si>
  <si>
    <t>7.3.7, fracción V</t>
  </si>
  <si>
    <t>7.3.7, fracción VI</t>
  </si>
  <si>
    <r>
      <rPr>
        <b/>
        <sz val="7"/>
        <rFont val="Montserrat"/>
      </rPr>
      <t>12.</t>
    </r>
    <r>
      <rPr>
        <sz val="7"/>
        <rFont val="Montserrat"/>
      </rPr>
      <t xml:space="preserve"> Original digitalizada (en formato. pdf) del documento que acredite la terminación sin pendientes administrativos con el anterior suministrador o propietarios de la marca y/o franquicia. En caso de que el Permisionario sea el propietario de la marca, deberá manifestarlo</t>
    </r>
  </si>
  <si>
    <t>7.3.7, fracción III, 5.2.5</t>
  </si>
  <si>
    <r>
      <rPr>
        <b/>
        <sz val="7"/>
        <rFont val="Montserrat"/>
      </rPr>
      <t xml:space="preserve">21) </t>
    </r>
    <r>
      <rPr>
        <sz val="7"/>
        <rFont val="Montserrat"/>
      </rPr>
      <t>Original digitalizado del dictamen técnico y planos de la ingeniería básica extendida del diseño de la Estación de Servicio con base en la normativa vigente (en formato .pdf, firmado autógrafamente). Los documentos deberán estar firmados y aprobados por el responsable del proyecto y del director responsable de obra, con los respectivos datos de cédula profesional y acreditación como perito por parte de las autoridades competentes y fechas de otorgamiento y vigencias respectivas.</t>
    </r>
  </si>
  <si>
    <t>I.	Original digitalizado (en formato .pdf, firmado autógrafamente) del “Anexo XIX Actualización del Permiso” mediante el cual el Permisionario describa el motivo o razones por el cual realiza la solicitud de actualización.</t>
  </si>
  <si>
    <t xml:space="preserve">Conforme a los supuestos indicados en el numeral 8.1.3.1, el Permisionario deberá presentar documentos soporte que corroboren que los datos indicados en el título de permiso requieren ser actualizados por la Comisión debido a un cambio ajeno al Permisionario y que invalida la información plasmada en el mismo. 
</t>
  </si>
  <si>
    <t>8.3.1.1</t>
  </si>
  <si>
    <t>Escrito libre digitalizado en el que se identifique a los proveedores y clientes potenciales para el expendio de los productos solicitados, especificando el volumen estimado de compra y venta anual del producto solicitado (lt).</t>
  </si>
  <si>
    <t>8.3.2.1, fracción I</t>
  </si>
  <si>
    <t>Anexar copia digitalizada de las cartas intención o contratos, señalando los números de permiso correspondientes.</t>
  </si>
  <si>
    <t>8.3.2.1, fracción II</t>
  </si>
  <si>
    <t>8.3.3.1, fracción I</t>
  </si>
  <si>
    <t>8.3.3.1, fracción II</t>
  </si>
  <si>
    <t>8.3.3.1, fracción III</t>
  </si>
  <si>
    <t>8.3.3.1, fracción VI</t>
  </si>
  <si>
    <t>Escrito libre firmado por el representante legal acreditado ante la OPE, donde describa de forma detallada el objeto de la actualización, en el cual se relacione y detalle el reemplazo de los equipos por otros similares que se encuentren individualmente identificados en el permiso, describiendo por cada uno de los equipos a sustituir.</t>
  </si>
  <si>
    <t>8.3.4.1, fracción I</t>
  </si>
  <si>
    <t>El Expendedor deberá presentar el monto de Inversión aproximado del proyecto en pesos mexicanos (en formato .xls) anexando la documentación soporte que justifique los costos presentados (en formato .pdf),</t>
  </si>
  <si>
    <t>8.3.5.1, fraccion i</t>
  </si>
  <si>
    <t>8.3.5.1, fracción i, inciso f</t>
  </si>
  <si>
    <t>8.3.4.1, fracción III</t>
  </si>
  <si>
    <t>8.3.3.1, fracción IV</t>
  </si>
  <si>
    <t>8.3.3.1, fracción V</t>
  </si>
  <si>
    <t>5. Llenar y adjuntar el formato “Anexo X Carta Compromiso de Modificación” (en formato .pdf firmado autógrafamente)</t>
  </si>
  <si>
    <t>6. Escrito libre firmado por el representante legal donde describa de forma detallada y clara la estructura accionaria, indicando el número de acta y fecha, nombre de los socios o accionistas, acciones, importe (valor) y porcentaje de participación, tanto de la estructura accionaria inicial hasta la actual (en formatos .pdf firmado autógrafamente y .xlsx).</t>
  </si>
  <si>
    <t>18. El posible cesionario deberá acreditar, mediante documento legal, que cuenta con la propiedad o posesión, o título jurídico del inmueble o predio donde se continuará la actividad objeto de la cesión, mismo que deberá indicar, en su caso, los datos de los instrumentos que otorgan facultades de representación o con el que se acredite la capacidad legal a los que suscriben dicho documento. Dicho documento legal podrá tener una cláusula suspensiva de efectos jurídicos, hasta que se protocolice la cesión ante el Notario o Corredor Público.</t>
  </si>
  <si>
    <t>16. Manifestar la Marca de la estación de servicio y de los productos a expender con la que se pretenda prestar el servicio. En caso de que, derivado de la cesión se proyecte un cambio de marca, se deberán anexar a la Solicitud los requisitos establecidos en la disposición 5.2.1.1 de las presentes Disposiciones de Expendio de Petrolíferos.</t>
  </si>
  <si>
    <r>
      <rPr>
        <b/>
        <sz val="7"/>
        <rFont val="Montserrat"/>
      </rPr>
      <t>19.</t>
    </r>
    <r>
      <rPr>
        <sz val="7"/>
        <rFont val="Montserrat"/>
      </rPr>
      <t xml:space="preserve"> Manifestar la Marca de la estación de servicio y de los productos a expender con la que se pretenda prestar el servicio. En caso de que, derivado de la cesión se proyecte un cambio de marca, se deberán anexar a la Solicitud los requisitos establecidos en la disposición 5.2.1.1 de las presentes Disposiciones de Expendio de Petrolíferos.</t>
    </r>
  </si>
  <si>
    <r>
      <rPr>
        <b/>
        <sz val="7"/>
        <rFont val="Montserrat"/>
      </rPr>
      <t>18.</t>
    </r>
    <r>
      <rPr>
        <sz val="7"/>
        <rFont val="Montserrat"/>
      </rPr>
      <t xml:space="preserve"> Manifestar la Marca de la estación de servicio y de los productos a expender con la que se pretenda prestar el servicio. En caso de que, derivado de la cesión se proyecte un cambio de marca, se deberán anexar a la Solicitud los requisitos establecidos en la disposición 5.2.1.1 de las presentes Disposiciones de Expendio de Petrolíferos.</t>
    </r>
  </si>
  <si>
    <r>
      <rPr>
        <b/>
        <sz val="7"/>
        <rFont val="Montserrat"/>
      </rPr>
      <t>19.</t>
    </r>
    <r>
      <rPr>
        <sz val="7"/>
        <rFont val="Montserrat"/>
      </rPr>
      <t xml:space="preserve"> La inscripción de la escisión en el Registro Público de la Propiedad y del Comercio.</t>
    </r>
  </si>
  <si>
    <t>15. Póliza de seguros inicio de operaciones</t>
  </si>
  <si>
    <t>Existente, no obstante, se complementa y contabiliza con el acuse de registro de la póliza ante la Agencia</t>
  </si>
  <si>
    <t>Horas anuales</t>
  </si>
  <si>
    <t>Frecuencia anual</t>
  </si>
  <si>
    <t>horas anuales</t>
  </si>
  <si>
    <t>frecuencia anual</t>
  </si>
  <si>
    <t>17.Monto de inversión efectivamente erogado.</t>
  </si>
  <si>
    <t>Costo total de la industria</t>
  </si>
  <si>
    <t>Costo Total por Industria</t>
  </si>
  <si>
    <t>Artículos 84, fracciones V y VI, 42 de la LORCME y 7, segundo párrafo y 88 del RATTLH.</t>
  </si>
  <si>
    <t>Artículos 81, fracción VIII y 84, fracciones X y XV de la LH y 79, último parrafo y 88 del RATTLH.</t>
  </si>
  <si>
    <t>Artículo 52 del RATTLH</t>
  </si>
  <si>
    <t xml:space="preserve">5.2.6 fracción V, subfracción xiv, inciso g., numeral 1 . </t>
  </si>
  <si>
    <t>Artículos 84, fracción XV, XX y XXI de la LH y 22, fracción XII y 42 de la LORCME</t>
  </si>
  <si>
    <t>Artículos 84, fracción IV y 53 del RATTH.</t>
  </si>
  <si>
    <t>artículos 84, fracción XV, XX y XXI de la LH 51, fracción IV del RATTLH.</t>
  </si>
  <si>
    <t xml:space="preserve">Artículos 78, 84, fracciones IV, V y VI de la LH; 22, fracción XI, 42 de la LORCME y 41 del RATTLH.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</si>
</sst>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43" formatCode="_-* #,##0.00_-;\-* #,##0.00_-;_-* &quot;-&quot;??_-;_-@_-"/>
    <numFmt numFmtId="164" formatCode="_-[$$-80A]* #,##0.00_-;\-[$$-80A]* #,##0.00_-;_-[$$-80A]* &quot;-&quot;??_-;_-@_-"/>
    <numFmt numFmtId="165" formatCode="_-[$$-80A]* #,##0.00000_-;\-[$$-80A]* #,##0.00000_-;_-[$$-80A]* &quot;-&quot;?????_-;_-@_-"/>
    <numFmt numFmtId="166" formatCode="_-[$$-80A]* #,##0.00000_-;\-[$$-80A]* #,##0.00000_-;_-[$$-80A]* &quot;-&quot;??_-;_-@_-"/>
    <numFmt numFmtId="167" formatCode="_-&quot;$&quot;* #,##0.0000_-;\-&quot;$&quot;* #,##0.0000_-;_-&quot;$&quot;* &quot;-&quot;??_-;_-@_-"/>
  </numFmts>
  <fonts count="63" x14ac:knownFonts="1">
    <font>
      <sz val="11"/>
      <color theme="1"/>
      <name val="Calibri"/>
      <family val="2"/>
      <scheme val="minor"/>
    </font>
    <font>
      <b/>
      <sz val="11"/>
      <color theme="1"/>
      <name val="Calibri"/>
      <family val="2"/>
      <scheme val="minor"/>
    </font>
    <font>
      <sz val="7"/>
      <color theme="1"/>
      <name val="Montserrat"/>
    </font>
    <font>
      <b/>
      <sz val="11"/>
      <color theme="1"/>
      <name val="Montserrat"/>
    </font>
    <font>
      <b/>
      <sz val="7"/>
      <color theme="0"/>
      <name val="Montserrat"/>
    </font>
    <font>
      <b/>
      <sz val="7"/>
      <color theme="1"/>
      <name val="Montserrat"/>
    </font>
    <font>
      <sz val="7"/>
      <name val="Montserrat"/>
    </font>
    <font>
      <b/>
      <sz val="7"/>
      <name val="Montserrat"/>
    </font>
    <font>
      <sz val="8"/>
      <name val="Montserrat"/>
    </font>
    <font>
      <b/>
      <vertAlign val="superscript"/>
      <sz val="7"/>
      <color theme="1"/>
      <name val="Montserrat"/>
    </font>
    <font>
      <vertAlign val="superscript"/>
      <sz val="7"/>
      <color theme="1"/>
      <name val="Montserrat"/>
    </font>
    <font>
      <b/>
      <sz val="10"/>
      <color theme="1"/>
      <name val="Montserrat"/>
    </font>
    <font>
      <sz val="8"/>
      <color theme="1"/>
      <name val="Calibri"/>
      <family val="2"/>
      <scheme val="minor"/>
    </font>
    <font>
      <b/>
      <sz val="11"/>
      <name val="Montserrat"/>
    </font>
    <font>
      <u/>
      <sz val="11"/>
      <color theme="10"/>
      <name val="Calibri"/>
      <family val="2"/>
      <scheme val="minor"/>
    </font>
    <font>
      <b/>
      <sz val="8"/>
      <color theme="1"/>
      <name val="Montserrat"/>
    </font>
    <font>
      <sz val="8"/>
      <color theme="1"/>
      <name val="Montserrat"/>
    </font>
    <font>
      <b/>
      <sz val="10"/>
      <color rgb="FF003333"/>
      <name val="Montserrat"/>
    </font>
    <font>
      <sz val="10"/>
      <color rgb="FF003333"/>
      <name val="Montserrat"/>
    </font>
    <font>
      <sz val="10"/>
      <color rgb="FF404041"/>
      <name val="Montserrat"/>
    </font>
    <font>
      <sz val="8"/>
      <color rgb="FF404041"/>
      <name val="Montserrat"/>
    </font>
    <font>
      <u/>
      <sz val="8"/>
      <color theme="10"/>
      <name val="Montserrat"/>
    </font>
    <font>
      <sz val="8"/>
      <color rgb="FF53575A"/>
      <name val="Montserrat"/>
    </font>
    <font>
      <sz val="12"/>
      <color rgb="FF003333"/>
      <name val="Montserrat"/>
    </font>
    <font>
      <b/>
      <sz val="12"/>
      <color rgb="FF003333"/>
      <name val="Montserrat"/>
    </font>
    <font>
      <u/>
      <sz val="7"/>
      <color theme="10"/>
      <name val="Calibri"/>
      <family val="2"/>
      <scheme val="minor"/>
    </font>
    <font>
      <sz val="11"/>
      <color rgb="FF53575A"/>
      <name val="Montserrat"/>
    </font>
    <font>
      <b/>
      <sz val="7"/>
      <color rgb="FF003333"/>
      <name val="Montserrat"/>
    </font>
    <font>
      <sz val="11"/>
      <color theme="1"/>
      <name val="Calibri"/>
      <family val="2"/>
      <scheme val="minor"/>
    </font>
    <font>
      <sz val="6"/>
      <color theme="1"/>
      <name val="Montserrat"/>
    </font>
    <font>
      <b/>
      <sz val="11"/>
      <color theme="0"/>
      <name val="Calibri"/>
      <family val="2"/>
      <scheme val="minor"/>
    </font>
    <font>
      <b/>
      <sz val="8"/>
      <color theme="0"/>
      <name val="Montserrat"/>
    </font>
    <font>
      <b/>
      <sz val="11"/>
      <color rgb="FFFFFFFF"/>
      <name val="Calibri"/>
      <family val="2"/>
      <scheme val="minor"/>
    </font>
    <font>
      <b/>
      <sz val="8"/>
      <color rgb="FF000000"/>
      <name val="Calibri"/>
      <family val="2"/>
      <scheme val="minor"/>
    </font>
    <font>
      <sz val="8"/>
      <color rgb="FF000000"/>
      <name val="Calibri"/>
      <family val="2"/>
      <scheme val="minor"/>
    </font>
    <font>
      <b/>
      <sz val="10"/>
      <color theme="1"/>
      <name val="Calibri"/>
      <family val="2"/>
      <scheme val="minor"/>
    </font>
    <font>
      <b/>
      <sz val="8"/>
      <color theme="1"/>
      <name val="Calibri"/>
      <family val="2"/>
      <scheme val="minor"/>
    </font>
    <font>
      <b/>
      <sz val="10"/>
      <color theme="0"/>
      <name val="Montserrat"/>
    </font>
    <font>
      <b/>
      <vertAlign val="superscript"/>
      <sz val="8"/>
      <color theme="0"/>
      <name val="Montserrat"/>
    </font>
    <font>
      <sz val="9"/>
      <name val="Montserrat"/>
    </font>
    <font>
      <b/>
      <sz val="9"/>
      <name val="Montserrat"/>
    </font>
    <font>
      <b/>
      <sz val="9"/>
      <color theme="0"/>
      <name val="Montserrat"/>
    </font>
    <font>
      <sz val="11"/>
      <color theme="1"/>
      <name val="Montserrat"/>
    </font>
    <font>
      <b/>
      <sz val="9"/>
      <color theme="1"/>
      <name val="Montserrat"/>
    </font>
    <font>
      <sz val="10"/>
      <color theme="1"/>
      <name val="Montserrat"/>
    </font>
    <font>
      <b/>
      <sz val="10"/>
      <name val="Montserrat"/>
    </font>
    <font>
      <b/>
      <sz val="14"/>
      <color theme="1"/>
      <name val="Calibri"/>
      <family val="2"/>
      <scheme val="minor"/>
    </font>
    <font>
      <sz val="14"/>
      <color theme="1"/>
      <name val="Calibri"/>
      <family val="2"/>
      <scheme val="minor"/>
    </font>
    <font>
      <b/>
      <sz val="12"/>
      <color theme="1"/>
      <name val="Calibri"/>
      <family val="2"/>
      <scheme val="minor"/>
    </font>
    <font>
      <i/>
      <sz val="7"/>
      <name val="Montserrat"/>
    </font>
    <font>
      <b/>
      <sz val="16"/>
      <color theme="0"/>
      <name val="Montserrat"/>
    </font>
    <font>
      <b/>
      <sz val="16"/>
      <color theme="0"/>
      <name val="Calibri"/>
      <family val="2"/>
      <scheme val="minor"/>
    </font>
    <font>
      <b/>
      <sz val="11"/>
      <color theme="1" tint="0.14999847407452621"/>
      <name val="Calibri"/>
      <family val="2"/>
      <scheme val="minor"/>
    </font>
    <font>
      <sz val="11"/>
      <color theme="1" tint="0.14999847407452621"/>
      <name val="Calibri"/>
      <family val="2"/>
      <scheme val="minor"/>
    </font>
    <font>
      <b/>
      <sz val="14"/>
      <color theme="0"/>
      <name val="Montserrat"/>
    </font>
    <font>
      <b/>
      <sz val="11"/>
      <color theme="0"/>
      <name val="Montserrat"/>
    </font>
    <font>
      <sz val="10"/>
      <name val="Montserrat"/>
    </font>
    <font>
      <b/>
      <sz val="12"/>
      <color theme="0"/>
      <name val="Montserrat"/>
    </font>
    <font>
      <b/>
      <sz val="12"/>
      <color theme="1"/>
      <name val="Montserrat"/>
    </font>
    <font>
      <b/>
      <sz val="12"/>
      <name val="Montserrat"/>
    </font>
    <font>
      <sz val="11"/>
      <name val="Calibri"/>
      <family val="2"/>
      <scheme val="minor"/>
    </font>
    <font>
      <b/>
      <sz val="16"/>
      <color theme="1"/>
      <name val="Calibri"/>
      <family val="2"/>
      <scheme val="minor"/>
    </font>
    <font>
      <b/>
      <sz val="16"/>
      <color theme="1"/>
      <name val="Montserrat"/>
    </font>
  </fonts>
  <fills count="9">
    <fill>
      <patternFill patternType="none"/>
    </fill>
    <fill>
      <patternFill patternType="gray125"/>
    </fill>
    <fill>
      <patternFill patternType="solid">
        <fgColor theme="0" tint="-0.249977111117893"/>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9"/>
        <bgColor indexed="64"/>
      </patternFill>
    </fill>
    <fill>
      <patternFill patternType="solid">
        <fgColor rgb="FFBFBFBF"/>
        <bgColor indexed="64"/>
      </patternFill>
    </fill>
    <fill>
      <patternFill patternType="solid">
        <fgColor rgb="FFF2F2F2"/>
        <bgColor indexed="64"/>
      </patternFill>
    </fill>
    <fill>
      <patternFill patternType="solid">
        <fgColor theme="0" tint="-0.34998626667073579"/>
        <bgColor indexed="64"/>
      </patternFill>
    </fill>
  </fills>
  <borders count="56">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0"/>
      </left>
      <right style="medium">
        <color theme="0"/>
      </right>
      <top style="medium">
        <color indexed="64"/>
      </top>
      <bottom/>
      <diagonal/>
    </border>
    <border>
      <left style="medium">
        <color theme="0"/>
      </left>
      <right style="medium">
        <color theme="0"/>
      </right>
      <top/>
      <bottom/>
      <diagonal/>
    </border>
    <border>
      <left style="medium">
        <color theme="0"/>
      </left>
      <right/>
      <top/>
      <bottom/>
      <diagonal/>
    </border>
    <border>
      <left style="medium">
        <color theme="0"/>
      </left>
      <right style="medium">
        <color theme="0"/>
      </right>
      <top style="medium">
        <color theme="0"/>
      </top>
      <bottom style="medium">
        <color theme="0"/>
      </bottom>
      <diagonal/>
    </border>
    <border>
      <left/>
      <right style="medium">
        <color indexed="64"/>
      </right>
      <top/>
      <bottom/>
      <diagonal/>
    </border>
    <border>
      <left style="medium">
        <color theme="0"/>
      </left>
      <right/>
      <top/>
      <bottom style="medium">
        <color theme="0"/>
      </bottom>
      <diagonal/>
    </border>
    <border>
      <left/>
      <right style="medium">
        <color indexed="64"/>
      </right>
      <top/>
      <bottom style="medium">
        <color indexed="64"/>
      </bottom>
      <diagonal/>
    </border>
    <border>
      <left/>
      <right style="medium">
        <color theme="0"/>
      </right>
      <top style="medium">
        <color indexed="64"/>
      </top>
      <bottom/>
      <diagonal/>
    </border>
    <border>
      <left/>
      <right style="medium">
        <color theme="0"/>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right style="medium">
        <color theme="0"/>
      </right>
      <top style="thin">
        <color indexed="64"/>
      </top>
      <bottom/>
      <diagonal/>
    </border>
    <border>
      <left style="medium">
        <color theme="0"/>
      </left>
      <right style="medium">
        <color theme="0"/>
      </right>
      <top style="medium">
        <color indexed="64"/>
      </top>
      <bottom style="medium">
        <color theme="0"/>
      </bottom>
      <diagonal/>
    </border>
    <border>
      <left/>
      <right style="medium">
        <color theme="0"/>
      </right>
      <top/>
      <bottom style="medium">
        <color indexed="64"/>
      </bottom>
      <diagonal/>
    </border>
    <border>
      <left style="medium">
        <color theme="0"/>
      </left>
      <right style="medium">
        <color theme="0"/>
      </right>
      <top/>
      <bottom style="medium">
        <color indexed="64"/>
      </bottom>
      <diagonal/>
    </border>
    <border>
      <left style="medium">
        <color theme="0"/>
      </left>
      <right/>
      <top/>
      <bottom style="medium">
        <color indexed="64"/>
      </bottom>
      <diagonal/>
    </border>
    <border>
      <left style="medium">
        <color theme="0"/>
      </left>
      <right style="medium">
        <color theme="0"/>
      </right>
      <top style="medium">
        <color theme="0"/>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rgb="FF000000"/>
      </right>
      <top/>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bottom/>
      <diagonal/>
    </border>
    <border>
      <left style="medium">
        <color indexed="64"/>
      </left>
      <right style="medium">
        <color indexed="64"/>
      </right>
      <top style="medium">
        <color rgb="FF000000"/>
      </top>
      <bottom/>
      <diagonal/>
    </border>
    <border>
      <left style="medium">
        <color theme="0"/>
      </left>
      <right/>
      <top style="medium">
        <color indexed="64"/>
      </top>
      <bottom/>
      <diagonal/>
    </border>
  </borders>
  <cellStyleXfs count="4">
    <xf numFmtId="0" fontId="0" fillId="0" borderId="0"/>
    <xf numFmtId="0" fontId="14" fillId="0" borderId="0" applyNumberFormat="0" applyFill="0" applyBorder="0" applyAlignment="0" applyProtection="0"/>
    <xf numFmtId="44" fontId="28" fillId="0" borderId="0" applyFont="0" applyFill="0" applyBorder="0" applyAlignment="0" applyProtection="0"/>
    <xf numFmtId="43" fontId="28" fillId="0" borderId="0" applyFont="0" applyFill="0" applyBorder="0" applyAlignment="0" applyProtection="0"/>
  </cellStyleXfs>
  <cellXfs count="540">
    <xf numFmtId="0" fontId="0" fillId="0" borderId="0" xfId="0"/>
    <xf numFmtId="0" fontId="6" fillId="0" borderId="11" xfId="0" applyFont="1" applyBorder="1" applyAlignment="1">
      <alignment horizontal="center" vertical="center" wrapText="1"/>
    </xf>
    <xf numFmtId="0" fontId="6" fillId="0" borderId="11" xfId="0" applyFont="1" applyBorder="1" applyAlignment="1">
      <alignment horizontal="justify" vertical="center" wrapText="1"/>
    </xf>
    <xf numFmtId="0" fontId="2" fillId="0" borderId="0" xfId="0" applyFont="1" applyAlignment="1">
      <alignment wrapText="1"/>
    </xf>
    <xf numFmtId="0" fontId="6" fillId="3" borderId="12" xfId="0" applyFont="1" applyFill="1" applyBorder="1" applyAlignment="1">
      <alignment horizontal="center" vertical="center" wrapText="1"/>
    </xf>
    <xf numFmtId="0" fontId="6" fillId="3" borderId="12" xfId="0" applyFont="1" applyFill="1" applyBorder="1" applyAlignment="1">
      <alignment horizontal="justify" vertical="center" wrapText="1"/>
    </xf>
    <xf numFmtId="0" fontId="6" fillId="3" borderId="13"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15" xfId="0" quotePrefix="1"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2" xfId="0" applyFont="1" applyBorder="1" applyAlignment="1">
      <alignment horizontal="justify" vertical="center" wrapText="1"/>
    </xf>
    <xf numFmtId="0" fontId="6" fillId="0" borderId="13" xfId="0" applyFont="1" applyBorder="1" applyAlignment="1">
      <alignment horizontal="center" vertical="center" wrapText="1"/>
    </xf>
    <xf numFmtId="0" fontId="6" fillId="0" borderId="15" xfId="0" applyFont="1" applyBorder="1" applyAlignment="1">
      <alignment wrapText="1"/>
    </xf>
    <xf numFmtId="0" fontId="6" fillId="3" borderId="15" xfId="0" applyFont="1" applyFill="1" applyBorder="1" applyAlignment="1">
      <alignment wrapText="1"/>
    </xf>
    <xf numFmtId="0" fontId="6" fillId="3" borderId="15" xfId="0" applyFont="1" applyFill="1" applyBorder="1" applyAlignment="1">
      <alignment horizontal="center" vertical="center" wrapText="1"/>
    </xf>
    <xf numFmtId="0" fontId="6" fillId="0" borderId="16" xfId="0" applyFont="1" applyBorder="1" applyAlignment="1">
      <alignment horizontal="center" vertical="center" wrapText="1"/>
    </xf>
    <xf numFmtId="0" fontId="6" fillId="3" borderId="0" xfId="0" applyFont="1" applyFill="1" applyBorder="1" applyAlignment="1">
      <alignment horizontal="justify" vertical="center" wrapText="1"/>
    </xf>
    <xf numFmtId="0" fontId="6" fillId="3" borderId="0" xfId="0" applyFont="1" applyFill="1" applyBorder="1" applyAlignment="1">
      <alignment horizontal="center" vertical="center" wrapText="1"/>
    </xf>
    <xf numFmtId="0" fontId="0" fillId="0" borderId="0" xfId="0" applyFill="1"/>
    <xf numFmtId="0" fontId="3" fillId="0" borderId="0" xfId="0" applyFont="1" applyFill="1" applyBorder="1" applyAlignment="1"/>
    <xf numFmtId="0" fontId="0" fillId="0" borderId="0" xfId="0" applyFill="1" applyBorder="1"/>
    <xf numFmtId="0" fontId="8" fillId="3" borderId="0" xfId="0" applyFont="1" applyFill="1" applyBorder="1" applyAlignment="1">
      <alignment vertical="center"/>
    </xf>
    <xf numFmtId="0" fontId="8" fillId="3" borderId="15" xfId="0" applyFont="1" applyFill="1" applyBorder="1" applyAlignment="1">
      <alignment vertical="center"/>
    </xf>
    <xf numFmtId="0" fontId="8" fillId="0" borderId="0" xfId="0" applyFont="1" applyFill="1" applyBorder="1" applyAlignment="1">
      <alignment vertical="center"/>
    </xf>
    <xf numFmtId="0" fontId="8" fillId="0" borderId="15" xfId="0" applyFont="1" applyFill="1" applyBorder="1" applyAlignment="1">
      <alignment vertical="center"/>
    </xf>
    <xf numFmtId="0" fontId="12" fillId="0" borderId="3" xfId="0" applyFont="1" applyBorder="1" applyAlignment="1">
      <alignment vertical="center"/>
    </xf>
    <xf numFmtId="0" fontId="12" fillId="0" borderId="17" xfId="0" applyFont="1" applyBorder="1" applyAlignment="1">
      <alignment vertical="center"/>
    </xf>
    <xf numFmtId="0" fontId="8" fillId="3" borderId="5" xfId="0" applyFont="1" applyFill="1" applyBorder="1" applyAlignment="1">
      <alignment vertical="center"/>
    </xf>
    <xf numFmtId="0" fontId="8" fillId="3" borderId="6" xfId="0" applyFont="1" applyFill="1" applyBorder="1" applyAlignment="1">
      <alignment vertical="center"/>
    </xf>
    <xf numFmtId="0" fontId="8" fillId="3" borderId="7" xfId="0" applyFont="1" applyFill="1" applyBorder="1" applyAlignment="1">
      <alignment vertical="center"/>
    </xf>
    <xf numFmtId="0" fontId="8" fillId="0" borderId="1" xfId="0" applyFont="1" applyFill="1" applyBorder="1" applyAlignment="1">
      <alignment vertical="center"/>
    </xf>
    <xf numFmtId="0" fontId="8" fillId="3" borderId="1" xfId="0" applyFont="1" applyFill="1" applyBorder="1" applyAlignment="1">
      <alignment vertical="center"/>
    </xf>
    <xf numFmtId="0" fontId="8" fillId="0" borderId="2" xfId="0" applyFont="1" applyFill="1" applyBorder="1" applyAlignment="1">
      <alignment vertical="center"/>
    </xf>
    <xf numFmtId="0" fontId="7" fillId="3" borderId="4" xfId="0" applyFont="1" applyFill="1" applyBorder="1"/>
    <xf numFmtId="0" fontId="7" fillId="0" borderId="20" xfId="0" applyFont="1" applyFill="1" applyBorder="1" applyAlignment="1">
      <alignment horizontal="justify" vertical="center"/>
    </xf>
    <xf numFmtId="0" fontId="7" fillId="3" borderId="20" xfId="0" applyFont="1" applyFill="1" applyBorder="1" applyAlignment="1">
      <alignment horizontal="justify" vertical="center"/>
    </xf>
    <xf numFmtId="0" fontId="7" fillId="0" borderId="21" xfId="0" applyFont="1" applyFill="1" applyBorder="1" applyAlignment="1">
      <alignment horizontal="justify" vertical="center"/>
    </xf>
    <xf numFmtId="0" fontId="4" fillId="2" borderId="9"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6"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Fill="1" applyBorder="1" applyAlignment="1">
      <alignment horizontal="justify" vertical="center" wrapText="1"/>
    </xf>
    <xf numFmtId="0" fontId="6" fillId="0" borderId="0"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6" xfId="0" applyFont="1" applyFill="1" applyBorder="1" applyAlignment="1">
      <alignment horizontal="justify" vertical="center" wrapText="1"/>
    </xf>
    <xf numFmtId="0" fontId="6" fillId="3" borderId="6"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4" fillId="2" borderId="9" xfId="0" applyFont="1" applyFill="1" applyBorder="1" applyAlignment="1">
      <alignment horizontal="center" vertical="center"/>
    </xf>
    <xf numFmtId="0" fontId="6" fillId="0" borderId="0" xfId="0" applyFont="1" applyBorder="1" applyAlignment="1">
      <alignment horizontal="justify" vertical="center" wrapText="1"/>
    </xf>
    <xf numFmtId="0" fontId="6" fillId="3" borderId="3" xfId="0" applyFont="1" applyFill="1" applyBorder="1" applyAlignment="1">
      <alignment horizontal="center" vertical="center" wrapText="1"/>
    </xf>
    <xf numFmtId="0" fontId="16" fillId="0" borderId="0" xfId="0" applyFont="1" applyAlignment="1">
      <alignment horizontal="center" vertical="center"/>
    </xf>
    <xf numFmtId="0" fontId="16" fillId="0" borderId="0" xfId="0" applyFont="1" applyAlignment="1">
      <alignment horizontal="center" vertical="center" wrapText="1"/>
    </xf>
    <xf numFmtId="0" fontId="17" fillId="0" borderId="0" xfId="0" applyFont="1" applyAlignment="1">
      <alignment horizontal="justify" vertical="center" wrapText="1"/>
    </xf>
    <xf numFmtId="0" fontId="19" fillId="0" borderId="0" xfId="0" applyFont="1"/>
    <xf numFmtId="0" fontId="20" fillId="0" borderId="0" xfId="0" applyFont="1"/>
    <xf numFmtId="0" fontId="21" fillId="0" borderId="0" xfId="1" applyFont="1" applyAlignment="1">
      <alignment horizontal="center" vertical="center" wrapText="1"/>
    </xf>
    <xf numFmtId="0" fontId="22" fillId="0" borderId="0" xfId="0" applyFont="1" applyAlignment="1">
      <alignment horizontal="justify"/>
    </xf>
    <xf numFmtId="0" fontId="2" fillId="0" borderId="0" xfId="0" applyFont="1" applyAlignment="1">
      <alignment horizontal="center" vertical="center" wrapText="1"/>
    </xf>
    <xf numFmtId="44" fontId="2" fillId="0" borderId="0" xfId="0" applyNumberFormat="1" applyFont="1" applyAlignment="1">
      <alignment horizontal="center" vertical="center" wrapText="1"/>
    </xf>
    <xf numFmtId="0" fontId="14" fillId="0" borderId="0" xfId="1" applyAlignment="1">
      <alignment horizontal="center" vertical="center" wrapText="1"/>
    </xf>
    <xf numFmtId="0" fontId="17" fillId="4" borderId="0" xfId="0" applyFont="1" applyFill="1" applyAlignment="1">
      <alignment horizontal="justify" vertical="center" wrapText="1"/>
    </xf>
    <xf numFmtId="0" fontId="23" fillId="0" borderId="0" xfId="0" applyFont="1" applyAlignment="1">
      <alignment horizontal="left" vertical="center" wrapText="1"/>
    </xf>
    <xf numFmtId="0" fontId="24" fillId="0" borderId="0" xfId="0" applyFont="1" applyAlignment="1">
      <alignment horizontal="left" vertical="center" wrapText="1"/>
    </xf>
    <xf numFmtId="0" fontId="25" fillId="0" borderId="0" xfId="1" applyFont="1" applyAlignment="1">
      <alignment horizontal="center" vertical="center" wrapText="1"/>
    </xf>
    <xf numFmtId="0" fontId="26" fillId="0" borderId="0" xfId="0" applyFont="1"/>
    <xf numFmtId="0" fontId="5" fillId="0" borderId="0" xfId="0" applyFont="1" applyAlignment="1">
      <alignment horizontal="center" vertical="center" wrapText="1"/>
    </xf>
    <xf numFmtId="0" fontId="27" fillId="0" borderId="0" xfId="0" applyFont="1" applyAlignment="1">
      <alignment horizontal="center" vertical="center" wrapText="1"/>
    </xf>
    <xf numFmtId="0" fontId="6" fillId="0" borderId="12" xfId="0" applyFont="1" applyFill="1" applyBorder="1" applyAlignment="1">
      <alignment horizontal="justify" vertical="center" wrapText="1"/>
    </xf>
    <xf numFmtId="0" fontId="4" fillId="2" borderId="9" xfId="0" applyFont="1" applyFill="1" applyBorder="1" applyAlignment="1">
      <alignment horizontal="center" vertical="center"/>
    </xf>
    <xf numFmtId="0" fontId="6" fillId="3" borderId="0" xfId="0" applyFont="1" applyFill="1" applyBorder="1" applyAlignment="1">
      <alignment horizontal="justify" vertical="center" wrapText="1"/>
    </xf>
    <xf numFmtId="0" fontId="6" fillId="0" borderId="0" xfId="0" applyFont="1" applyBorder="1" applyAlignment="1">
      <alignment horizontal="justify" vertical="center" wrapText="1"/>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24" fillId="4" borderId="0" xfId="0" applyFont="1" applyFill="1" applyAlignment="1">
      <alignment horizontal="left" vertical="center" wrapText="1"/>
    </xf>
    <xf numFmtId="0" fontId="24" fillId="5" borderId="0" xfId="0" applyFont="1" applyFill="1" applyAlignment="1">
      <alignment horizontal="left" vertical="center" wrapText="1"/>
    </xf>
    <xf numFmtId="0" fontId="27" fillId="5" borderId="0" xfId="0" applyFont="1" applyFill="1" applyAlignment="1">
      <alignment horizontal="center" vertical="center" wrapText="1"/>
    </xf>
    <xf numFmtId="0" fontId="6" fillId="3" borderId="0" xfId="0" quotePrefix="1" applyFont="1" applyFill="1" applyBorder="1" applyAlignment="1">
      <alignment horizontal="center" vertical="center" wrapText="1"/>
    </xf>
    <xf numFmtId="0" fontId="13" fillId="0" borderId="0" xfId="0" applyFont="1" applyFill="1" applyBorder="1" applyAlignment="1">
      <alignment horizontal="center"/>
    </xf>
    <xf numFmtId="0" fontId="8" fillId="0" borderId="0" xfId="0" applyFont="1" applyFill="1" applyBorder="1" applyAlignment="1">
      <alignment horizontal="justify" vertical="center"/>
    </xf>
    <xf numFmtId="0" fontId="12" fillId="0" borderId="0" xfId="0" applyFont="1" applyFill="1" applyBorder="1" applyAlignment="1">
      <alignment vertical="center"/>
    </xf>
    <xf numFmtId="0" fontId="6" fillId="0" borderId="0" xfId="0" quotePrefix="1" applyFont="1" applyFill="1" applyBorder="1" applyAlignment="1">
      <alignment horizontal="center" vertical="center" wrapText="1"/>
    </xf>
    <xf numFmtId="0" fontId="6" fillId="0" borderId="0" xfId="0" applyFont="1" applyFill="1" applyBorder="1" applyAlignment="1">
      <alignment wrapText="1"/>
    </xf>
    <xf numFmtId="0" fontId="11"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2" fillId="0" borderId="0" xfId="0" applyFont="1" applyFill="1" applyBorder="1" applyAlignment="1">
      <alignment horizontal="left"/>
    </xf>
    <xf numFmtId="0" fontId="10" fillId="0" borderId="0" xfId="0" applyFont="1" applyFill="1" applyBorder="1" applyAlignment="1">
      <alignment horizontal="left"/>
    </xf>
    <xf numFmtId="0" fontId="6" fillId="3" borderId="3" xfId="0" applyFont="1" applyFill="1" applyBorder="1" applyAlignment="1">
      <alignment horizontal="justify" vertical="center" wrapText="1"/>
    </xf>
    <xf numFmtId="0" fontId="6" fillId="3" borderId="17" xfId="0" applyFont="1" applyFill="1" applyBorder="1" applyAlignment="1">
      <alignment wrapText="1"/>
    </xf>
    <xf numFmtId="0" fontId="33" fillId="0" borderId="30" xfId="0" applyFont="1" applyBorder="1" applyAlignment="1">
      <alignment horizontal="center" vertical="center"/>
    </xf>
    <xf numFmtId="0" fontId="33" fillId="0" borderId="31" xfId="0" applyFont="1" applyBorder="1" applyAlignment="1">
      <alignment horizontal="center" vertical="center"/>
    </xf>
    <xf numFmtId="0" fontId="33" fillId="0" borderId="32" xfId="0" applyFont="1" applyBorder="1" applyAlignment="1">
      <alignment horizontal="center" vertical="center"/>
    </xf>
    <xf numFmtId="0" fontId="33" fillId="0" borderId="33" xfId="0" applyFont="1" applyBorder="1" applyAlignment="1">
      <alignment horizontal="center" vertical="center"/>
    </xf>
    <xf numFmtId="164" fontId="34" fillId="0" borderId="33" xfId="0" applyNumberFormat="1" applyFont="1" applyBorder="1" applyAlignment="1">
      <alignment vertical="center"/>
    </xf>
    <xf numFmtId="0" fontId="34" fillId="0" borderId="33" xfId="0" applyFont="1" applyBorder="1" applyAlignment="1">
      <alignment horizontal="center" vertical="center" wrapText="1"/>
    </xf>
    <xf numFmtId="0" fontId="35" fillId="0" borderId="34" xfId="0" applyFont="1" applyBorder="1" applyAlignment="1">
      <alignment horizontal="center" vertical="center" wrapText="1"/>
    </xf>
    <xf numFmtId="0" fontId="35" fillId="0" borderId="35" xfId="0" applyFont="1" applyBorder="1" applyAlignment="1">
      <alignment horizontal="center" vertical="center"/>
    </xf>
    <xf numFmtId="0" fontId="35" fillId="0" borderId="35" xfId="0" applyFont="1" applyBorder="1" applyAlignment="1">
      <alignment horizontal="center" vertical="center" wrapText="1"/>
    </xf>
    <xf numFmtId="0" fontId="35" fillId="0" borderId="36" xfId="0" applyFont="1" applyBorder="1" applyAlignment="1">
      <alignment horizontal="center" vertical="center" wrapText="1" indent="1"/>
    </xf>
    <xf numFmtId="0" fontId="36" fillId="0" borderId="37" xfId="0" applyFont="1" applyBorder="1"/>
    <xf numFmtId="164" fontId="12" fillId="0" borderId="33" xfId="0" applyNumberFormat="1" applyFont="1" applyBorder="1"/>
    <xf numFmtId="0" fontId="12" fillId="0" borderId="38" xfId="0" applyFont="1" applyBorder="1"/>
    <xf numFmtId="0" fontId="12" fillId="0" borderId="38" xfId="0" applyFont="1" applyBorder="1" applyAlignment="1">
      <alignment wrapText="1"/>
    </xf>
    <xf numFmtId="165" fontId="0" fillId="0" borderId="0" xfId="0" applyNumberFormat="1"/>
    <xf numFmtId="0" fontId="36" fillId="0" borderId="39" xfId="0" applyFont="1" applyBorder="1"/>
    <xf numFmtId="0" fontId="0" fillId="0" borderId="40" xfId="0" applyBorder="1"/>
    <xf numFmtId="166" fontId="12" fillId="0" borderId="41" xfId="0" applyNumberFormat="1" applyFont="1" applyBorder="1"/>
    <xf numFmtId="0" fontId="12" fillId="0" borderId="42" xfId="0" applyFont="1" applyBorder="1"/>
    <xf numFmtId="0" fontId="35" fillId="0" borderId="46" xfId="0" applyFont="1" applyBorder="1" applyAlignment="1">
      <alignment horizontal="center" vertical="center"/>
    </xf>
    <xf numFmtId="0" fontId="35" fillId="0" borderId="47" xfId="0" applyFont="1" applyBorder="1" applyAlignment="1">
      <alignment horizontal="center" vertical="center"/>
    </xf>
    <xf numFmtId="0" fontId="12" fillId="0" borderId="37" xfId="0" applyFont="1" applyBorder="1" applyAlignment="1">
      <alignment horizontal="center" vertical="center"/>
    </xf>
    <xf numFmtId="164" fontId="12" fillId="0" borderId="33" xfId="0" applyNumberFormat="1" applyFont="1" applyBorder="1" applyAlignment="1">
      <alignment horizontal="center" vertical="center"/>
    </xf>
    <xf numFmtId="0" fontId="12" fillId="0" borderId="39" xfId="0" applyFont="1" applyBorder="1" applyAlignment="1">
      <alignment horizontal="center" vertical="center"/>
    </xf>
    <xf numFmtId="164" fontId="12" fillId="0" borderId="41" xfId="0" applyNumberFormat="1" applyFont="1" applyBorder="1" applyAlignment="1">
      <alignment horizontal="center" vertical="center"/>
    </xf>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0" fillId="0" borderId="37" xfId="0" applyBorder="1" applyAlignment="1">
      <alignment horizontal="center" vertical="center"/>
    </xf>
    <xf numFmtId="0" fontId="0" fillId="0" borderId="33" xfId="0" applyBorder="1" applyAlignment="1">
      <alignment horizontal="center" vertical="center"/>
    </xf>
    <xf numFmtId="0" fontId="0" fillId="0" borderId="38" xfId="0" applyBorder="1" applyAlignment="1">
      <alignment horizontal="center" vertical="center"/>
    </xf>
    <xf numFmtId="0" fontId="1" fillId="0" borderId="39" xfId="0" applyFont="1" applyBorder="1" applyAlignment="1">
      <alignment horizontal="center" vertical="center"/>
    </xf>
    <xf numFmtId="0" fontId="1" fillId="0" borderId="41" xfId="0" applyFont="1" applyBorder="1" applyAlignment="1">
      <alignment horizontal="center" vertical="center"/>
    </xf>
    <xf numFmtId="0" fontId="1" fillId="0" borderId="42" xfId="0" applyFont="1" applyBorder="1" applyAlignment="1">
      <alignment horizontal="center" vertical="center"/>
    </xf>
    <xf numFmtId="0" fontId="12" fillId="0" borderId="0" xfId="0" applyFont="1"/>
    <xf numFmtId="0" fontId="31" fillId="2" borderId="31" xfId="0" applyFont="1" applyFill="1" applyBorder="1" applyAlignment="1">
      <alignment horizontal="center" vertical="center" wrapText="1"/>
    </xf>
    <xf numFmtId="0" fontId="31" fillId="2" borderId="32" xfId="0" applyFont="1" applyFill="1" applyBorder="1" applyAlignment="1">
      <alignment horizontal="center" vertical="center" wrapText="1"/>
    </xf>
    <xf numFmtId="0" fontId="31" fillId="2" borderId="43" xfId="0" applyFont="1" applyFill="1" applyBorder="1" applyAlignment="1">
      <alignment horizontal="center" vertical="center" wrapText="1"/>
    </xf>
    <xf numFmtId="0" fontId="31" fillId="2" borderId="44" xfId="0" applyFont="1" applyFill="1" applyBorder="1" applyAlignment="1">
      <alignment horizontal="center" vertical="center" wrapText="1"/>
    </xf>
    <xf numFmtId="167" fontId="31" fillId="2" borderId="43" xfId="2" applyNumberFormat="1" applyFont="1" applyFill="1" applyBorder="1" applyAlignment="1">
      <alignment horizontal="center" vertical="center" wrapText="1"/>
    </xf>
    <xf numFmtId="0" fontId="31" fillId="2" borderId="45" xfId="0" applyFont="1" applyFill="1" applyBorder="1" applyAlignment="1">
      <alignment horizontal="center" vertical="center" wrapText="1"/>
    </xf>
    <xf numFmtId="0" fontId="31" fillId="2" borderId="30" xfId="0" applyFont="1" applyFill="1" applyBorder="1" applyAlignment="1">
      <alignment horizontal="center" vertical="center" wrapText="1"/>
    </xf>
    <xf numFmtId="167" fontId="31" fillId="2" borderId="30" xfId="2" applyNumberFormat="1" applyFont="1" applyFill="1" applyBorder="1" applyAlignment="1">
      <alignment horizontal="center" vertical="center" wrapText="1"/>
    </xf>
    <xf numFmtId="0" fontId="8" fillId="0" borderId="53" xfId="0" applyFont="1" applyBorder="1" applyAlignment="1">
      <alignment horizontal="center" vertical="center" wrapText="1"/>
    </xf>
    <xf numFmtId="44" fontId="8" fillId="0" borderId="0" xfId="2" applyFont="1" applyFill="1" applyBorder="1" applyAlignment="1">
      <alignment horizontal="center" vertical="center"/>
    </xf>
    <xf numFmtId="0" fontId="8" fillId="0" borderId="0" xfId="2" applyNumberFormat="1" applyFont="1" applyFill="1" applyBorder="1" applyAlignment="1">
      <alignment horizontal="center" vertical="center"/>
    </xf>
    <xf numFmtId="0" fontId="8" fillId="0" borderId="0" xfId="0" applyFont="1" applyAlignment="1">
      <alignment horizontal="center" vertical="center" wrapText="1"/>
    </xf>
    <xf numFmtId="44" fontId="8" fillId="0" borderId="0" xfId="2" applyFont="1" applyFill="1" applyBorder="1" applyAlignment="1">
      <alignment horizontal="justify" vertical="center"/>
    </xf>
    <xf numFmtId="44" fontId="8" fillId="0" borderId="48" xfId="2" applyFont="1" applyFill="1" applyBorder="1" applyAlignment="1">
      <alignment horizontal="center" vertical="center"/>
    </xf>
    <xf numFmtId="0" fontId="8" fillId="7" borderId="53" xfId="0" applyFont="1" applyFill="1" applyBorder="1" applyAlignment="1">
      <alignment horizontal="center" vertical="center" wrapText="1"/>
    </xf>
    <xf numFmtId="44" fontId="8" fillId="7" borderId="0" xfId="2" applyFont="1" applyFill="1" applyBorder="1" applyAlignment="1">
      <alignment horizontal="center" vertical="center"/>
    </xf>
    <xf numFmtId="0" fontId="8" fillId="7" borderId="0" xfId="2" applyNumberFormat="1" applyFont="1" applyFill="1" applyBorder="1" applyAlignment="1">
      <alignment horizontal="center" vertical="center"/>
    </xf>
    <xf numFmtId="0" fontId="8" fillId="7" borderId="0" xfId="0" applyFont="1" applyFill="1" applyAlignment="1">
      <alignment horizontal="center" vertical="center" wrapText="1"/>
    </xf>
    <xf numFmtId="44" fontId="8" fillId="7" borderId="0" xfId="2" applyFont="1" applyFill="1" applyBorder="1" applyAlignment="1">
      <alignment horizontal="justify" vertical="center"/>
    </xf>
    <xf numFmtId="44" fontId="8" fillId="7" borderId="48" xfId="2" applyFont="1" applyFill="1" applyBorder="1" applyAlignment="1">
      <alignment horizontal="center" vertical="center"/>
    </xf>
    <xf numFmtId="0" fontId="11" fillId="0" borderId="0" xfId="0" applyFont="1" applyFill="1" applyBorder="1" applyAlignment="1">
      <alignment horizontal="center"/>
    </xf>
    <xf numFmtId="0" fontId="8" fillId="0" borderId="5" xfId="0" applyFont="1" applyBorder="1" applyAlignment="1">
      <alignment horizontal="center" vertical="center" wrapText="1"/>
    </xf>
    <xf numFmtId="44" fontId="8" fillId="0" borderId="6" xfId="2" applyFont="1" applyFill="1" applyBorder="1" applyAlignment="1">
      <alignment horizontal="center" vertical="center"/>
    </xf>
    <xf numFmtId="0" fontId="8" fillId="0" borderId="6" xfId="2" applyNumberFormat="1" applyFont="1" applyFill="1" applyBorder="1" applyAlignment="1">
      <alignment horizontal="center" vertical="center"/>
    </xf>
    <xf numFmtId="0" fontId="8" fillId="0" borderId="6" xfId="0" applyFont="1" applyBorder="1" applyAlignment="1">
      <alignment horizontal="center" vertical="center" wrapText="1"/>
    </xf>
    <xf numFmtId="44" fontId="8" fillId="0" borderId="6" xfId="2" applyFont="1" applyFill="1" applyBorder="1" applyAlignment="1">
      <alignment horizontal="justify" vertical="center"/>
    </xf>
    <xf numFmtId="44" fontId="8" fillId="0" borderId="7" xfId="2" applyFont="1" applyFill="1" applyBorder="1" applyAlignment="1">
      <alignment horizontal="center" vertical="center"/>
    </xf>
    <xf numFmtId="0" fontId="8" fillId="7" borderId="1" xfId="0" applyFont="1" applyFill="1" applyBorder="1" applyAlignment="1">
      <alignment horizontal="center" vertical="center" wrapText="1"/>
    </xf>
    <xf numFmtId="0" fontId="8" fillId="7" borderId="0" xfId="0" applyFont="1" applyFill="1" applyBorder="1" applyAlignment="1">
      <alignment horizontal="center" vertical="center" wrapText="1"/>
    </xf>
    <xf numFmtId="44" fontId="8" fillId="7" borderId="15" xfId="2" applyFont="1" applyFill="1" applyBorder="1" applyAlignment="1">
      <alignment horizontal="center" vertical="center"/>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44" fontId="8" fillId="0" borderId="15" xfId="2" applyFont="1" applyFill="1" applyBorder="1" applyAlignment="1">
      <alignment horizontal="center" vertical="center"/>
    </xf>
    <xf numFmtId="0" fontId="8" fillId="0" borderId="2" xfId="0" applyFont="1" applyBorder="1" applyAlignment="1">
      <alignment horizontal="center" vertical="center" wrapText="1"/>
    </xf>
    <xf numFmtId="44" fontId="8" fillId="0" borderId="3" xfId="2" applyFont="1" applyFill="1" applyBorder="1" applyAlignment="1">
      <alignment horizontal="center" vertical="center"/>
    </xf>
    <xf numFmtId="0" fontId="8" fillId="0" borderId="3" xfId="0" applyFont="1" applyBorder="1" applyAlignment="1">
      <alignment horizontal="center" vertical="center" wrapText="1"/>
    </xf>
    <xf numFmtId="44" fontId="8" fillId="0" borderId="3" xfId="2" applyFont="1" applyFill="1" applyBorder="1" applyAlignment="1">
      <alignment horizontal="justify" vertical="center"/>
    </xf>
    <xf numFmtId="44" fontId="8" fillId="0" borderId="17" xfId="2" applyFont="1" applyFill="1" applyBorder="1" applyAlignment="1">
      <alignment horizontal="center" vertical="center"/>
    </xf>
    <xf numFmtId="0" fontId="6" fillId="0" borderId="6" xfId="0" applyFont="1" applyBorder="1" applyAlignment="1">
      <alignment horizontal="center" vertical="center" wrapText="1"/>
    </xf>
    <xf numFmtId="0" fontId="30" fillId="2" borderId="8" xfId="0" applyFont="1" applyFill="1" applyBorder="1" applyAlignment="1">
      <alignment horizontal="center" vertical="center"/>
    </xf>
    <xf numFmtId="0" fontId="30" fillId="2" borderId="9" xfId="0" applyFont="1" applyFill="1" applyBorder="1" applyAlignment="1">
      <alignment vertical="center"/>
    </xf>
    <xf numFmtId="0" fontId="30" fillId="2" borderId="10" xfId="0" applyFont="1" applyFill="1" applyBorder="1" applyAlignment="1">
      <alignment vertical="center"/>
    </xf>
    <xf numFmtId="44" fontId="30" fillId="2" borderId="9" xfId="0" applyNumberFormat="1" applyFont="1" applyFill="1" applyBorder="1" applyAlignment="1">
      <alignment vertical="center"/>
    </xf>
    <xf numFmtId="44" fontId="30" fillId="2" borderId="10" xfId="0" applyNumberFormat="1" applyFont="1" applyFill="1" applyBorder="1" applyAlignment="1">
      <alignment vertical="center"/>
    </xf>
    <xf numFmtId="44" fontId="39" fillId="0" borderId="4" xfId="0" applyNumberFormat="1" applyFont="1" applyFill="1" applyBorder="1" applyAlignment="1">
      <alignment horizontal="center" vertical="center" wrapText="1"/>
    </xf>
    <xf numFmtId="44" fontId="39" fillId="3" borderId="20" xfId="0" quotePrefix="1" applyNumberFormat="1" applyFont="1" applyFill="1" applyBorder="1" applyAlignment="1">
      <alignment horizontal="center" vertical="center" wrapText="1"/>
    </xf>
    <xf numFmtId="44" fontId="39" fillId="0" borderId="20" xfId="0" applyNumberFormat="1" applyFont="1" applyFill="1" applyBorder="1" applyAlignment="1">
      <alignment horizontal="center" vertical="center" wrapText="1"/>
    </xf>
    <xf numFmtId="44" fontId="40" fillId="0" borderId="4" xfId="0" applyNumberFormat="1" applyFont="1" applyFill="1" applyBorder="1" applyAlignment="1">
      <alignment horizontal="center" vertical="center" wrapText="1"/>
    </xf>
    <xf numFmtId="44" fontId="40" fillId="3" borderId="20" xfId="0" quotePrefix="1" applyNumberFormat="1" applyFont="1" applyFill="1" applyBorder="1" applyAlignment="1">
      <alignment horizontal="center" vertical="center" wrapText="1"/>
    </xf>
    <xf numFmtId="44" fontId="40" fillId="0" borderId="20" xfId="0" applyNumberFormat="1" applyFont="1" applyFill="1" applyBorder="1" applyAlignment="1">
      <alignment horizontal="center" vertical="center" wrapText="1"/>
    </xf>
    <xf numFmtId="0" fontId="41" fillId="2" borderId="10" xfId="0" applyFont="1" applyFill="1" applyBorder="1" applyAlignment="1">
      <alignment horizontal="center" vertical="center" wrapText="1"/>
    </xf>
    <xf numFmtId="44" fontId="0" fillId="0" borderId="29" xfId="0" applyNumberFormat="1" applyFill="1" applyBorder="1"/>
    <xf numFmtId="0" fontId="1" fillId="0" borderId="8" xfId="0" applyFont="1" applyBorder="1" applyAlignment="1">
      <alignment horizontal="center" vertical="center"/>
    </xf>
    <xf numFmtId="44" fontId="1" fillId="0" borderId="9" xfId="2" applyFont="1" applyBorder="1" applyAlignment="1">
      <alignment horizontal="center" vertical="center"/>
    </xf>
    <xf numFmtId="0" fontId="1" fillId="0" borderId="9" xfId="0" applyFont="1" applyBorder="1" applyAlignment="1">
      <alignment horizontal="center" vertical="center"/>
    </xf>
    <xf numFmtId="44" fontId="1" fillId="0" borderId="10" xfId="2" applyFont="1" applyBorder="1" applyAlignment="1">
      <alignment horizontal="center" vertical="center"/>
    </xf>
    <xf numFmtId="0" fontId="29" fillId="0" borderId="0" xfId="0" applyFont="1" applyBorder="1" applyAlignment="1">
      <alignment vertical="center" wrapText="1"/>
    </xf>
    <xf numFmtId="0" fontId="29" fillId="0" borderId="0" xfId="0" applyFont="1" applyBorder="1" applyAlignment="1">
      <alignment wrapText="1"/>
    </xf>
    <xf numFmtId="44" fontId="44" fillId="0" borderId="7" xfId="0" applyNumberFormat="1" applyFont="1" applyBorder="1" applyAlignment="1">
      <alignment horizontal="center" vertical="center"/>
    </xf>
    <xf numFmtId="0" fontId="44" fillId="0" borderId="15" xfId="0" applyFont="1" applyBorder="1" applyAlignment="1">
      <alignment horizontal="center" vertical="center" wrapText="1"/>
    </xf>
    <xf numFmtId="44" fontId="44" fillId="0" borderId="15" xfId="0" applyNumberFormat="1" applyFont="1" applyBorder="1" applyAlignment="1">
      <alignment horizontal="center" vertical="center" wrapText="1"/>
    </xf>
    <xf numFmtId="44" fontId="44" fillId="0" borderId="17" xfId="0" applyNumberFormat="1" applyFont="1" applyBorder="1" applyAlignment="1">
      <alignment horizontal="center" vertical="center" wrapText="1"/>
    </xf>
    <xf numFmtId="44" fontId="45" fillId="0" borderId="4" xfId="0" applyNumberFormat="1" applyFont="1" applyFill="1" applyBorder="1" applyAlignment="1">
      <alignment horizontal="center" vertical="center" wrapText="1"/>
    </xf>
    <xf numFmtId="44" fontId="45" fillId="3" borderId="20" xfId="0" quotePrefix="1" applyNumberFormat="1" applyFont="1" applyFill="1" applyBorder="1" applyAlignment="1">
      <alignment horizontal="center" vertical="center" wrapText="1"/>
    </xf>
    <xf numFmtId="44" fontId="45" fillId="0" borderId="20" xfId="0" applyNumberFormat="1" applyFont="1" applyFill="1" applyBorder="1" applyAlignment="1">
      <alignment horizontal="center" vertical="center" wrapText="1"/>
    </xf>
    <xf numFmtId="44" fontId="1" fillId="0" borderId="29" xfId="0" applyNumberFormat="1" applyFont="1" applyFill="1" applyBorder="1"/>
    <xf numFmtId="0" fontId="46" fillId="0" borderId="2" xfId="0" applyFont="1" applyBorder="1" applyAlignment="1">
      <alignment horizontal="center" vertical="center"/>
    </xf>
    <xf numFmtId="44" fontId="46" fillId="0" borderId="29" xfId="0" applyNumberFormat="1" applyFont="1" applyFill="1" applyBorder="1"/>
    <xf numFmtId="44" fontId="42" fillId="0" borderId="7" xfId="0" applyNumberFormat="1" applyFont="1" applyBorder="1" applyAlignment="1">
      <alignment horizontal="center" vertical="center"/>
    </xf>
    <xf numFmtId="0" fontId="42" fillId="0" borderId="15" xfId="0" applyFont="1" applyBorder="1" applyAlignment="1">
      <alignment horizontal="center" vertical="center" wrapText="1"/>
    </xf>
    <xf numFmtId="44" fontId="42" fillId="0" borderId="15" xfId="0" applyNumberFormat="1" applyFont="1" applyBorder="1" applyAlignment="1">
      <alignment horizontal="center" vertical="center" wrapText="1"/>
    </xf>
    <xf numFmtId="44" fontId="42" fillId="0" borderId="17" xfId="0" applyNumberFormat="1" applyFont="1" applyBorder="1" applyAlignment="1">
      <alignment horizontal="center" vertical="center" wrapText="1"/>
    </xf>
    <xf numFmtId="44" fontId="46" fillId="0" borderId="3" xfId="2" applyFont="1" applyBorder="1" applyAlignment="1">
      <alignment horizontal="center" vertical="center"/>
    </xf>
    <xf numFmtId="0" fontId="6" fillId="0" borderId="1" xfId="0" applyFont="1" applyBorder="1" applyAlignment="1">
      <alignment horizontal="justify" vertical="center"/>
    </xf>
    <xf numFmtId="0" fontId="6" fillId="3" borderId="1" xfId="0" applyFont="1" applyFill="1" applyBorder="1" applyAlignment="1">
      <alignment horizontal="justify"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31" fillId="2" borderId="30" xfId="0" applyFont="1" applyFill="1" applyBorder="1" applyAlignment="1">
      <alignment horizontal="center" vertical="center" wrapText="1"/>
    </xf>
    <xf numFmtId="0" fontId="31" fillId="2" borderId="31" xfId="0" applyFont="1" applyFill="1" applyBorder="1" applyAlignment="1">
      <alignment horizontal="center" vertical="center" wrapText="1"/>
    </xf>
    <xf numFmtId="0" fontId="2" fillId="0" borderId="0" xfId="0" applyFont="1" applyAlignment="1">
      <alignment horizontal="left"/>
    </xf>
    <xf numFmtId="0" fontId="11" fillId="0" borderId="3" xfId="0" applyFont="1" applyBorder="1" applyAlignment="1">
      <alignment horizontal="center"/>
    </xf>
    <xf numFmtId="0" fontId="6" fillId="3" borderId="0" xfId="0" applyFont="1" applyFill="1" applyBorder="1" applyAlignment="1">
      <alignment horizontal="justify" vertical="center" wrapText="1"/>
    </xf>
    <xf numFmtId="0" fontId="6" fillId="0" borderId="0" xfId="0" applyFont="1" applyBorder="1" applyAlignment="1">
      <alignment horizontal="justify" vertical="center" wrapText="1"/>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6" xfId="0" applyFont="1" applyFill="1" applyBorder="1" applyAlignment="1">
      <alignment horizontal="center" vertical="center"/>
    </xf>
    <xf numFmtId="0" fontId="6" fillId="0" borderId="6" xfId="0" applyFont="1" applyBorder="1" applyAlignment="1">
      <alignment horizontal="justify" vertical="center" wrapText="1"/>
    </xf>
    <xf numFmtId="0" fontId="6" fillId="0" borderId="0" xfId="0" applyFont="1" applyAlignment="1">
      <alignment horizontal="center" vertical="center" wrapText="1"/>
    </xf>
    <xf numFmtId="0" fontId="4" fillId="2" borderId="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6" fillId="0" borderId="6" xfId="0" applyFont="1" applyBorder="1" applyAlignment="1">
      <alignment horizontal="justify" vertical="center"/>
    </xf>
    <xf numFmtId="44" fontId="8" fillId="0" borderId="4" xfId="2" applyFont="1" applyFill="1" applyBorder="1" applyAlignment="1">
      <alignment horizontal="center" vertical="center"/>
    </xf>
    <xf numFmtId="44" fontId="8" fillId="0" borderId="20" xfId="2" applyFont="1" applyFill="1" applyBorder="1" applyAlignment="1">
      <alignment horizontal="center" vertical="center"/>
    </xf>
    <xf numFmtId="0" fontId="6" fillId="3" borderId="3" xfId="0" applyFont="1" applyFill="1" applyBorder="1" applyAlignment="1">
      <alignment horizontal="justify" vertical="center"/>
    </xf>
    <xf numFmtId="0" fontId="6" fillId="0" borderId="0" xfId="0" applyFont="1" applyBorder="1" applyAlignment="1">
      <alignment horizontal="justify" vertical="center"/>
    </xf>
    <xf numFmtId="0" fontId="6" fillId="0" borderId="1" xfId="0" applyFont="1" applyBorder="1" applyAlignment="1">
      <alignment horizontal="justify" vertical="center"/>
    </xf>
    <xf numFmtId="0" fontId="6" fillId="3" borderId="1" xfId="0" applyFont="1" applyFill="1" applyBorder="1" applyAlignment="1">
      <alignment horizontal="justify" vertical="center"/>
    </xf>
    <xf numFmtId="0" fontId="6" fillId="0" borderId="0" xfId="0" applyFont="1" applyBorder="1" applyAlignment="1">
      <alignment horizontal="justify" vertical="center" wrapText="1"/>
    </xf>
    <xf numFmtId="0" fontId="6" fillId="3" borderId="0" xfId="0" applyFont="1" applyFill="1" applyBorder="1" applyAlignment="1">
      <alignment horizontal="justify" vertical="center" wrapText="1"/>
    </xf>
    <xf numFmtId="0" fontId="6" fillId="3" borderId="6" xfId="0" applyFont="1" applyFill="1" applyBorder="1" applyAlignment="1">
      <alignment horizontal="justify" vertical="center" wrapText="1"/>
    </xf>
    <xf numFmtId="0" fontId="6" fillId="0" borderId="5" xfId="0" applyFont="1" applyBorder="1" applyAlignment="1">
      <alignment horizontal="justify" vertical="center"/>
    </xf>
    <xf numFmtId="0" fontId="6" fillId="3" borderId="0" xfId="0" applyFont="1" applyFill="1" applyBorder="1" applyAlignment="1">
      <alignment horizontal="justify" vertical="center"/>
    </xf>
    <xf numFmtId="44" fontId="8" fillId="3" borderId="20" xfId="2" applyFont="1" applyFill="1" applyBorder="1" applyAlignment="1">
      <alignment horizontal="center" vertical="center"/>
    </xf>
    <xf numFmtId="0" fontId="6" fillId="3" borderId="2" xfId="0" applyFont="1" applyFill="1" applyBorder="1" applyAlignment="1">
      <alignment horizontal="justify" vertical="center"/>
    </xf>
    <xf numFmtId="44" fontId="8" fillId="3" borderId="21" xfId="2" applyFont="1" applyFill="1" applyBorder="1" applyAlignment="1">
      <alignment horizontal="center" vertical="center"/>
    </xf>
    <xf numFmtId="44" fontId="0" fillId="0" borderId="0" xfId="0" applyNumberFormat="1"/>
    <xf numFmtId="44" fontId="46" fillId="0" borderId="10" xfId="0" applyNumberFormat="1" applyFont="1" applyBorder="1"/>
    <xf numFmtId="0" fontId="1" fillId="0" borderId="9" xfId="2" applyNumberFormat="1" applyFont="1" applyBorder="1" applyAlignment="1">
      <alignment horizontal="center" vertical="center"/>
    </xf>
    <xf numFmtId="0" fontId="11" fillId="0" borderId="0" xfId="0" applyFont="1" applyAlignment="1">
      <alignment horizontal="center"/>
    </xf>
    <xf numFmtId="0" fontId="4" fillId="2" borderId="29" xfId="0" applyFont="1" applyFill="1" applyBorder="1" applyAlignment="1">
      <alignment horizontal="center" vertical="center" wrapText="1"/>
    </xf>
    <xf numFmtId="0" fontId="4" fillId="0" borderId="0" xfId="0" applyFont="1" applyAlignment="1">
      <alignment horizontal="center" vertical="center" wrapText="1"/>
    </xf>
    <xf numFmtId="44" fontId="6" fillId="3" borderId="20" xfId="0" quotePrefix="1" applyNumberFormat="1" applyFont="1" applyFill="1" applyBorder="1" applyAlignment="1">
      <alignment horizontal="center" vertical="center" wrapText="1"/>
    </xf>
    <xf numFmtId="0" fontId="6" fillId="0" borderId="0" xfId="0" quotePrefix="1" applyFont="1" applyAlignment="1">
      <alignment horizontal="center" vertical="center" wrapText="1"/>
    </xf>
    <xf numFmtId="44" fontId="6" fillId="0" borderId="20" xfId="0" applyNumberFormat="1" applyFont="1" applyBorder="1" applyAlignment="1">
      <alignment horizontal="center" vertical="center" wrapText="1"/>
    </xf>
    <xf numFmtId="0" fontId="6" fillId="7" borderId="12" xfId="0" applyFont="1" applyFill="1" applyBorder="1" applyAlignment="1">
      <alignment horizontal="center" vertical="center" wrapText="1"/>
    </xf>
    <xf numFmtId="0" fontId="2" fillId="0" borderId="0" xfId="0" applyFont="1" applyAlignment="1">
      <alignment vertical="top"/>
    </xf>
    <xf numFmtId="0" fontId="2" fillId="0" borderId="0" xfId="0" applyFont="1"/>
    <xf numFmtId="44" fontId="40" fillId="3" borderId="29" xfId="0" quotePrefix="1" applyNumberFormat="1" applyFont="1" applyFill="1" applyBorder="1" applyAlignment="1">
      <alignment horizontal="center" vertical="center" wrapText="1"/>
    </xf>
    <xf numFmtId="0" fontId="40" fillId="0" borderId="9" xfId="0" quotePrefix="1"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6" fillId="3" borderId="7" xfId="0" applyFont="1" applyFill="1" applyBorder="1" applyAlignment="1">
      <alignment horizontal="center" vertical="center" wrapText="1"/>
    </xf>
    <xf numFmtId="0" fontId="6" fillId="3" borderId="3" xfId="0" applyFont="1" applyFill="1" applyBorder="1" applyAlignment="1">
      <alignment horizontal="justify" vertical="center" wrapText="1"/>
    </xf>
    <xf numFmtId="0" fontId="6" fillId="3" borderId="17" xfId="0" applyFont="1" applyFill="1" applyBorder="1" applyAlignment="1">
      <alignment horizontal="center" vertical="center" wrapText="1"/>
    </xf>
    <xf numFmtId="0" fontId="40" fillId="3" borderId="2" xfId="0" quotePrefix="1"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11" xfId="0" applyFont="1" applyFill="1" applyBorder="1" applyAlignment="1">
      <alignment horizontal="justify" vertical="center" wrapText="1"/>
    </xf>
    <xf numFmtId="0" fontId="6" fillId="3" borderId="55"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6" fillId="3" borderId="7" xfId="0" quotePrefix="1" applyFont="1" applyFill="1" applyBorder="1" applyAlignment="1">
      <alignment horizontal="center" vertical="center" wrapText="1"/>
    </xf>
    <xf numFmtId="0" fontId="6" fillId="7" borderId="26" xfId="0" applyFont="1" applyFill="1" applyBorder="1" applyAlignment="1">
      <alignment horizontal="center" vertical="center" wrapText="1"/>
    </xf>
    <xf numFmtId="0" fontId="6" fillId="3" borderId="26" xfId="0" applyFont="1" applyFill="1" applyBorder="1" applyAlignment="1">
      <alignment horizontal="justify" vertical="center" wrapText="1"/>
    </xf>
    <xf numFmtId="0" fontId="6" fillId="3" borderId="27"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17" xfId="0" quotePrefix="1" applyFont="1" applyFill="1" applyBorder="1" applyAlignment="1">
      <alignment horizontal="center" vertical="center" wrapText="1"/>
    </xf>
    <xf numFmtId="43" fontId="0" fillId="0" borderId="0" xfId="3" applyFont="1"/>
    <xf numFmtId="0" fontId="3" fillId="3" borderId="8" xfId="0" applyFont="1" applyFill="1" applyBorder="1" applyAlignment="1">
      <alignment horizontal="center" vertical="center"/>
    </xf>
    <xf numFmtId="44" fontId="3" fillId="0" borderId="10" xfId="0" applyNumberFormat="1" applyFont="1" applyBorder="1"/>
    <xf numFmtId="44" fontId="1" fillId="0" borderId="0" xfId="0" applyNumberFormat="1" applyFont="1" applyAlignment="1">
      <alignment horizontal="center"/>
    </xf>
    <xf numFmtId="0" fontId="1" fillId="3" borderId="6" xfId="0" applyFont="1" applyFill="1" applyBorder="1" applyAlignment="1">
      <alignment vertical="center" wrapText="1"/>
    </xf>
    <xf numFmtId="0" fontId="1" fillId="3" borderId="7" xfId="0" applyFont="1" applyFill="1" applyBorder="1" applyAlignment="1">
      <alignment vertical="center" wrapText="1"/>
    </xf>
    <xf numFmtId="0" fontId="1" fillId="3" borderId="5" xfId="0" applyFont="1" applyFill="1" applyBorder="1" applyAlignment="1">
      <alignment vertical="center" wrapText="1"/>
    </xf>
    <xf numFmtId="44" fontId="0" fillId="0" borderId="15" xfId="0" applyNumberFormat="1" applyBorder="1"/>
    <xf numFmtId="0" fontId="0" fillId="0" borderId="1" xfId="0" applyBorder="1"/>
    <xf numFmtId="44" fontId="0" fillId="0" borderId="3" xfId="0" applyNumberFormat="1" applyBorder="1"/>
    <xf numFmtId="44" fontId="53" fillId="0" borderId="3" xfId="0" applyNumberFormat="1" applyFont="1" applyBorder="1"/>
    <xf numFmtId="44" fontId="0" fillId="0" borderId="17" xfId="0" applyNumberFormat="1" applyBorder="1"/>
    <xf numFmtId="0" fontId="0" fillId="0" borderId="2" xfId="0" applyBorder="1"/>
    <xf numFmtId="0" fontId="55" fillId="2" borderId="5" xfId="0" applyFont="1" applyFill="1" applyBorder="1" applyAlignment="1">
      <alignment horizontal="center" vertical="center" wrapText="1"/>
    </xf>
    <xf numFmtId="0" fontId="55" fillId="2" borderId="7" xfId="0" applyFont="1" applyFill="1" applyBorder="1" applyAlignment="1">
      <alignment horizontal="center" vertical="center" wrapText="1"/>
    </xf>
    <xf numFmtId="44" fontId="3" fillId="0" borderId="17" xfId="2" applyFont="1" applyBorder="1" applyAlignment="1">
      <alignment wrapText="1"/>
    </xf>
    <xf numFmtId="0" fontId="37" fillId="8" borderId="5" xfId="0" applyFont="1" applyFill="1" applyBorder="1" applyAlignment="1">
      <alignment horizontal="center" vertical="center"/>
    </xf>
    <xf numFmtId="0" fontId="37" fillId="8" borderId="7" xfId="0" applyFont="1" applyFill="1" applyBorder="1" applyAlignment="1">
      <alignment horizontal="center" vertical="center" wrapText="1"/>
    </xf>
    <xf numFmtId="0" fontId="37" fillId="8" borderId="29" xfId="0" applyFont="1" applyFill="1" applyBorder="1" applyAlignment="1">
      <alignment horizontal="center" vertical="center" wrapText="1"/>
    </xf>
    <xf numFmtId="0" fontId="37" fillId="8" borderId="8" xfId="0" applyFont="1" applyFill="1" applyBorder="1" applyAlignment="1">
      <alignment horizontal="center" vertical="center" wrapText="1"/>
    </xf>
    <xf numFmtId="0" fontId="37" fillId="8" borderId="9" xfId="0" applyFont="1" applyFill="1" applyBorder="1" applyAlignment="1">
      <alignment horizontal="center" vertical="center" wrapText="1"/>
    </xf>
    <xf numFmtId="0" fontId="37" fillId="8" borderId="10" xfId="0" applyFont="1" applyFill="1" applyBorder="1" applyAlignment="1">
      <alignment horizontal="center" vertical="center" wrapText="1"/>
    </xf>
    <xf numFmtId="0" fontId="56" fillId="0" borderId="5" xfId="0" applyFont="1" applyBorder="1" applyAlignment="1">
      <alignment vertical="center" wrapText="1"/>
    </xf>
    <xf numFmtId="0" fontId="56" fillId="0" borderId="1" xfId="0" applyFont="1" applyBorder="1" applyAlignment="1">
      <alignment vertical="center" wrapText="1"/>
    </xf>
    <xf numFmtId="0" fontId="45" fillId="0" borderId="8" xfId="0" applyFont="1" applyBorder="1" applyAlignment="1">
      <alignment vertical="center" wrapText="1"/>
    </xf>
    <xf numFmtId="44" fontId="48" fillId="0" borderId="9" xfId="0" applyNumberFormat="1" applyFont="1" applyBorder="1" applyAlignment="1">
      <alignment horizontal="center" vertical="center"/>
    </xf>
    <xf numFmtId="0" fontId="48" fillId="0" borderId="9" xfId="0" applyFont="1" applyBorder="1" applyAlignment="1">
      <alignment horizontal="center" vertical="center"/>
    </xf>
    <xf numFmtId="44" fontId="48" fillId="0" borderId="10" xfId="0" applyNumberFormat="1" applyFont="1" applyBorder="1" applyAlignment="1">
      <alignment horizontal="center" vertical="center"/>
    </xf>
    <xf numFmtId="0" fontId="44" fillId="0" borderId="21" xfId="0" applyFont="1" applyBorder="1"/>
    <xf numFmtId="0" fontId="0" fillId="0" borderId="0" xfId="3" applyNumberFormat="1" applyFont="1"/>
    <xf numFmtId="44" fontId="0" fillId="0" borderId="0" xfId="3" applyNumberFormat="1" applyFont="1"/>
    <xf numFmtId="0" fontId="3" fillId="0" borderId="5" xfId="0" applyFont="1" applyBorder="1" applyAlignment="1">
      <alignment wrapText="1"/>
    </xf>
    <xf numFmtId="0" fontId="3" fillId="0" borderId="7" xfId="0" applyFont="1" applyBorder="1" applyAlignment="1">
      <alignment horizontal="center" vertical="center"/>
    </xf>
    <xf numFmtId="0" fontId="3" fillId="0" borderId="2" xfId="0" applyFont="1" applyBorder="1" applyAlignment="1">
      <alignment wrapText="1"/>
    </xf>
    <xf numFmtId="0" fontId="3" fillId="0" borderId="17" xfId="0" applyFont="1" applyBorder="1" applyAlignment="1">
      <alignment horizontal="center" vertical="center"/>
    </xf>
    <xf numFmtId="0" fontId="45" fillId="0" borderId="0" xfId="0" applyFont="1" applyBorder="1" applyAlignment="1">
      <alignment vertical="center" wrapText="1"/>
    </xf>
    <xf numFmtId="44" fontId="48" fillId="0" borderId="0" xfId="0" applyNumberFormat="1" applyFont="1" applyBorder="1" applyAlignment="1">
      <alignment horizontal="center" vertical="center"/>
    </xf>
    <xf numFmtId="0" fontId="48" fillId="0" borderId="0" xfId="0" applyFont="1" applyBorder="1" applyAlignment="1">
      <alignment horizontal="center" vertical="center"/>
    </xf>
    <xf numFmtId="43" fontId="44" fillId="0" borderId="0" xfId="3" applyFont="1" applyBorder="1"/>
    <xf numFmtId="44" fontId="44" fillId="0" borderId="0" xfId="0" applyNumberFormat="1" applyFont="1" applyBorder="1"/>
    <xf numFmtId="44" fontId="44" fillId="0" borderId="15" xfId="0" applyNumberFormat="1" applyFont="1" applyFill="1" applyBorder="1" applyAlignment="1">
      <alignment horizontal="center" vertical="center"/>
    </xf>
    <xf numFmtId="0" fontId="57" fillId="0" borderId="0" xfId="0" applyFont="1" applyBorder="1" applyAlignment="1">
      <alignment horizontal="right" wrapText="1"/>
    </xf>
    <xf numFmtId="44" fontId="58" fillId="0" borderId="0" xfId="2" applyFont="1" applyBorder="1"/>
    <xf numFmtId="0" fontId="44" fillId="0" borderId="0" xfId="0" applyFont="1" applyBorder="1"/>
    <xf numFmtId="44" fontId="44" fillId="0" borderId="5" xfId="0" applyNumberFormat="1" applyFont="1" applyFill="1" applyBorder="1" applyAlignment="1">
      <alignment horizontal="center" vertical="center"/>
    </xf>
    <xf numFmtId="44" fontId="44" fillId="0" borderId="7" xfId="0" applyNumberFormat="1" applyFont="1" applyFill="1" applyBorder="1" applyAlignment="1">
      <alignment horizontal="center" vertical="center"/>
    </xf>
    <xf numFmtId="0" fontId="56" fillId="0" borderId="20" xfId="0" applyFont="1" applyFill="1" applyBorder="1" applyAlignment="1">
      <alignment horizontal="center" vertical="center" wrapText="1"/>
    </xf>
    <xf numFmtId="44" fontId="44" fillId="0" borderId="1" xfId="0" applyNumberFormat="1" applyFont="1" applyFill="1" applyBorder="1" applyAlignment="1">
      <alignment horizontal="center" vertical="center"/>
    </xf>
    <xf numFmtId="0" fontId="56" fillId="0" borderId="4" xfId="0" applyFont="1" applyFill="1" applyBorder="1" applyAlignment="1">
      <alignment horizontal="center" vertical="center" wrapText="1"/>
    </xf>
    <xf numFmtId="44" fontId="44" fillId="0" borderId="4" xfId="0" applyNumberFormat="1" applyFont="1" applyFill="1" applyBorder="1" applyAlignment="1">
      <alignment horizontal="center" vertical="center"/>
    </xf>
    <xf numFmtId="44" fontId="0" fillId="0" borderId="20" xfId="0" applyNumberFormat="1" applyFill="1" applyBorder="1"/>
    <xf numFmtId="44" fontId="0" fillId="0" borderId="20" xfId="0" applyNumberFormat="1" applyBorder="1"/>
    <xf numFmtId="44" fontId="44" fillId="0" borderId="20" xfId="0" applyNumberFormat="1" applyFont="1" applyFill="1" applyBorder="1" applyAlignment="1">
      <alignment horizontal="center" vertical="center"/>
    </xf>
    <xf numFmtId="44" fontId="48" fillId="0" borderId="29" xfId="0" applyNumberFormat="1" applyFont="1" applyBorder="1" applyAlignment="1">
      <alignment horizontal="center" vertical="center"/>
    </xf>
    <xf numFmtId="44" fontId="0" fillId="0" borderId="4" xfId="0" applyNumberFormat="1" applyBorder="1"/>
    <xf numFmtId="0" fontId="56" fillId="0" borderId="5" xfId="0" applyFont="1" applyFill="1" applyBorder="1" applyAlignment="1">
      <alignment horizontal="center" vertical="center" wrapText="1"/>
    </xf>
    <xf numFmtId="0" fontId="56" fillId="0" borderId="1" xfId="0" applyFont="1" applyFill="1" applyBorder="1" applyAlignment="1">
      <alignment horizontal="center" vertical="center" wrapText="1"/>
    </xf>
    <xf numFmtId="0" fontId="37" fillId="8" borderId="4" xfId="0" applyFont="1" applyFill="1" applyBorder="1" applyAlignment="1">
      <alignment horizontal="center" vertical="center" wrapText="1"/>
    </xf>
    <xf numFmtId="44" fontId="0" fillId="0" borderId="21" xfId="0" applyNumberFormat="1" applyBorder="1"/>
    <xf numFmtId="0" fontId="6" fillId="0" borderId="1" xfId="0" applyFont="1" applyBorder="1" applyAlignment="1">
      <alignment horizontal="justify" vertical="center"/>
    </xf>
    <xf numFmtId="44" fontId="39" fillId="0" borderId="0" xfId="0" applyNumberFormat="1" applyFont="1" applyFill="1" applyBorder="1" applyAlignment="1">
      <alignment horizontal="center" vertical="center" wrapText="1"/>
    </xf>
    <xf numFmtId="44" fontId="39" fillId="0" borderId="21" xfId="0" applyNumberFormat="1" applyFont="1" applyFill="1" applyBorder="1" applyAlignment="1">
      <alignment horizontal="center" vertical="center" wrapText="1"/>
    </xf>
    <xf numFmtId="0" fontId="30" fillId="2" borderId="9" xfId="0" applyNumberFormat="1" applyFont="1" applyFill="1" applyBorder="1" applyAlignment="1">
      <alignment vertical="center"/>
    </xf>
    <xf numFmtId="0" fontId="31" fillId="2" borderId="8" xfId="0" applyFont="1" applyFill="1" applyBorder="1" applyAlignment="1">
      <alignment horizontal="center" vertical="center" wrapText="1"/>
    </xf>
    <xf numFmtId="0" fontId="31" fillId="2" borderId="9" xfId="0" applyFont="1" applyFill="1" applyBorder="1" applyAlignment="1">
      <alignment horizontal="center" vertical="center" wrapText="1"/>
    </xf>
    <xf numFmtId="0" fontId="31" fillId="2" borderId="10" xfId="0" applyFont="1" applyFill="1" applyBorder="1" applyAlignment="1">
      <alignment horizontal="center" vertical="center" wrapText="1"/>
    </xf>
    <xf numFmtId="0" fontId="56" fillId="0" borderId="15" xfId="0" applyFont="1" applyFill="1" applyBorder="1" applyAlignment="1">
      <alignment horizontal="center" vertical="center" wrapText="1"/>
    </xf>
    <xf numFmtId="0" fontId="60" fillId="0" borderId="1" xfId="0" applyFont="1" applyBorder="1" applyAlignment="1">
      <alignment vertical="center"/>
    </xf>
    <xf numFmtId="0" fontId="59" fillId="0" borderId="8" xfId="0" applyFont="1" applyBorder="1" applyAlignment="1">
      <alignment horizontal="center" vertical="center" wrapText="1"/>
    </xf>
    <xf numFmtId="0" fontId="56" fillId="0" borderId="7" xfId="0" applyFont="1" applyFill="1" applyBorder="1" applyAlignment="1">
      <alignment horizontal="center" vertical="center" wrapText="1"/>
    </xf>
    <xf numFmtId="44" fontId="56" fillId="0" borderId="4" xfId="2" applyFont="1" applyFill="1" applyBorder="1" applyAlignment="1">
      <alignment horizontal="center" vertical="center" wrapText="1"/>
    </xf>
    <xf numFmtId="44" fontId="56" fillId="0" borderId="20" xfId="2" applyFont="1" applyFill="1" applyBorder="1" applyAlignment="1">
      <alignment horizontal="center" vertical="center" wrapText="1"/>
    </xf>
    <xf numFmtId="44" fontId="42" fillId="0" borderId="15" xfId="2" applyFont="1" applyBorder="1" applyAlignment="1">
      <alignment horizontal="center" vertical="center" wrapText="1"/>
    </xf>
    <xf numFmtId="0" fontId="42" fillId="0" borderId="15" xfId="0" applyNumberFormat="1" applyFont="1" applyBorder="1" applyAlignment="1">
      <alignment horizontal="center" vertical="center" wrapText="1"/>
    </xf>
    <xf numFmtId="0" fontId="31" fillId="2" borderId="0" xfId="0" applyFont="1" applyFill="1" applyBorder="1" applyAlignment="1">
      <alignment horizontal="center" vertical="center" wrapText="1"/>
    </xf>
    <xf numFmtId="0" fontId="0" fillId="0" borderId="5" xfId="0" applyBorder="1" applyAlignment="1">
      <alignment wrapText="1"/>
    </xf>
    <xf numFmtId="0" fontId="0" fillId="0" borderId="1" xfId="0" applyBorder="1" applyAlignment="1">
      <alignment wrapText="1"/>
    </xf>
    <xf numFmtId="0" fontId="0" fillId="0" borderId="2" xfId="0" applyBorder="1" applyAlignment="1">
      <alignment wrapText="1"/>
    </xf>
    <xf numFmtId="0" fontId="61" fillId="0" borderId="8" xfId="0" applyFont="1" applyFill="1" applyBorder="1" applyAlignment="1">
      <alignment wrapText="1"/>
    </xf>
    <xf numFmtId="0" fontId="62" fillId="0" borderId="8" xfId="0" applyFont="1" applyBorder="1" applyAlignment="1">
      <alignment wrapText="1"/>
    </xf>
    <xf numFmtId="0" fontId="62" fillId="0" borderId="10" xfId="0" applyFont="1" applyBorder="1" applyAlignment="1">
      <alignment horizontal="center" vertical="center"/>
    </xf>
    <xf numFmtId="0" fontId="0" fillId="0" borderId="7" xfId="0" applyBorder="1" applyAlignment="1">
      <alignment horizontal="center" vertical="center"/>
    </xf>
    <xf numFmtId="0" fontId="0" fillId="0" borderId="15" xfId="0" applyBorder="1" applyAlignment="1">
      <alignment horizontal="center" vertical="center"/>
    </xf>
    <xf numFmtId="0" fontId="0" fillId="0" borderId="17" xfId="0" applyBorder="1" applyAlignment="1">
      <alignment horizontal="center" vertical="center"/>
    </xf>
    <xf numFmtId="0" fontId="61" fillId="0" borderId="10" xfId="0" applyFont="1" applyBorder="1" applyAlignment="1">
      <alignment horizontal="center" vertical="center"/>
    </xf>
    <xf numFmtId="0" fontId="30" fillId="2" borderId="9" xfId="0" applyFont="1" applyFill="1" applyBorder="1" applyAlignment="1">
      <alignment horizontal="center" vertical="center"/>
    </xf>
    <xf numFmtId="0" fontId="30" fillId="2" borderId="10" xfId="0" applyFont="1" applyFill="1" applyBorder="1" applyAlignment="1">
      <alignment horizontal="center" vertical="center"/>
    </xf>
    <xf numFmtId="0" fontId="0" fillId="4" borderId="0" xfId="0" applyFill="1"/>
    <xf numFmtId="0" fontId="6" fillId="0" borderId="0" xfId="0" applyFont="1" applyBorder="1" applyAlignment="1">
      <alignment horizontal="justify" vertical="center" wrapText="1"/>
    </xf>
    <xf numFmtId="44" fontId="8" fillId="7" borderId="0" xfId="2" applyFont="1" applyFill="1" applyBorder="1" applyAlignment="1">
      <alignment horizontal="center" vertical="center" wrapText="1"/>
    </xf>
    <xf numFmtId="0" fontId="11" fillId="0" borderId="20" xfId="0" applyFont="1" applyFill="1" applyBorder="1" applyAlignment="1">
      <alignment wrapText="1"/>
    </xf>
    <xf numFmtId="43" fontId="44" fillId="0" borderId="1" xfId="3" applyFont="1" applyFill="1" applyBorder="1"/>
    <xf numFmtId="43" fontId="44" fillId="0" borderId="15" xfId="3" applyFont="1" applyFill="1" applyBorder="1"/>
    <xf numFmtId="44" fontId="44" fillId="0" borderId="1" xfId="0" applyNumberFormat="1" applyFont="1" applyFill="1" applyBorder="1"/>
    <xf numFmtId="44" fontId="44" fillId="0" borderId="15" xfId="0" applyNumberFormat="1" applyFont="1" applyFill="1" applyBorder="1"/>
    <xf numFmtId="44" fontId="58" fillId="0" borderId="3" xfId="2" applyFont="1" applyBorder="1"/>
    <xf numFmtId="44" fontId="44" fillId="0" borderId="0" xfId="2" applyFont="1" applyBorder="1"/>
    <xf numFmtId="0" fontId="57" fillId="0" borderId="3" xfId="0" applyFont="1" applyBorder="1" applyAlignment="1">
      <alignment wrapText="1"/>
    </xf>
    <xf numFmtId="44" fontId="59" fillId="0" borderId="3" xfId="0" applyNumberFormat="1" applyFont="1" applyBorder="1" applyAlignment="1">
      <alignment wrapText="1"/>
    </xf>
    <xf numFmtId="0" fontId="11" fillId="0" borderId="4" xfId="0" applyFont="1" applyFill="1" applyBorder="1" applyAlignment="1">
      <alignment wrapText="1"/>
    </xf>
    <xf numFmtId="0" fontId="11" fillId="0" borderId="0" xfId="0" applyFont="1" applyFill="1" applyBorder="1" applyAlignment="1">
      <alignment wrapText="1"/>
    </xf>
    <xf numFmtId="0" fontId="57" fillId="0" borderId="2" xfId="0" applyFont="1" applyFill="1" applyBorder="1" applyAlignment="1">
      <alignment wrapText="1"/>
    </xf>
    <xf numFmtId="44" fontId="44" fillId="0" borderId="0" xfId="0" applyNumberFormat="1" applyFont="1" applyFill="1" applyBorder="1"/>
    <xf numFmtId="0" fontId="44" fillId="0" borderId="0" xfId="0" applyFont="1" applyFill="1" applyBorder="1"/>
    <xf numFmtId="44" fontId="58" fillId="0" borderId="2" xfId="2" applyFont="1" applyFill="1" applyBorder="1"/>
    <xf numFmtId="44" fontId="58" fillId="0" borderId="3" xfId="2" applyFont="1" applyFill="1" applyBorder="1"/>
    <xf numFmtId="44" fontId="58" fillId="0" borderId="17" xfId="2" applyFont="1" applyFill="1" applyBorder="1"/>
    <xf numFmtId="44" fontId="58" fillId="0" borderId="0" xfId="2" applyFont="1" applyFill="1" applyBorder="1"/>
    <xf numFmtId="44" fontId="58" fillId="0" borderId="9" xfId="2" applyFont="1" applyFill="1" applyBorder="1"/>
    <xf numFmtId="44" fontId="59" fillId="2" borderId="3" xfId="0" applyNumberFormat="1" applyFont="1" applyFill="1" applyBorder="1" applyAlignment="1">
      <alignment wrapText="1"/>
    </xf>
    <xf numFmtId="44" fontId="58" fillId="2" borderId="3" xfId="2" applyFont="1" applyFill="1" applyBorder="1"/>
    <xf numFmtId="43" fontId="44" fillId="0" borderId="5" xfId="3" applyFont="1" applyFill="1" applyBorder="1"/>
    <xf numFmtId="0" fontId="44" fillId="0" borderId="6" xfId="0" applyFont="1" applyFill="1" applyBorder="1"/>
    <xf numFmtId="43" fontId="44" fillId="0" borderId="7" xfId="3" applyFont="1" applyFill="1" applyBorder="1"/>
    <xf numFmtId="44" fontId="44" fillId="0" borderId="5" xfId="0" applyNumberFormat="1" applyFont="1" applyFill="1" applyBorder="1"/>
    <xf numFmtId="44" fontId="44" fillId="0" borderId="7" xfId="0" applyNumberFormat="1" applyFont="1" applyFill="1" applyBorder="1"/>
    <xf numFmtId="44" fontId="44" fillId="0" borderId="4" xfId="2" applyFont="1" applyFill="1" applyBorder="1"/>
    <xf numFmtId="44" fontId="44" fillId="0" borderId="20" xfId="2" applyFont="1" applyFill="1" applyBorder="1"/>
    <xf numFmtId="0" fontId="11" fillId="0" borderId="21" xfId="0" applyFont="1" applyFill="1" applyBorder="1" applyAlignment="1">
      <alignment wrapText="1"/>
    </xf>
    <xf numFmtId="43" fontId="44" fillId="0" borderId="2" xfId="3" applyFont="1" applyFill="1" applyBorder="1"/>
    <xf numFmtId="0" fontId="44" fillId="0" borderId="3" xfId="0" applyFont="1" applyFill="1" applyBorder="1"/>
    <xf numFmtId="43" fontId="44" fillId="0" borderId="17" xfId="3" applyFont="1" applyFill="1" applyBorder="1"/>
    <xf numFmtId="44" fontId="44" fillId="0" borderId="2" xfId="0" applyNumberFormat="1" applyFont="1" applyFill="1" applyBorder="1"/>
    <xf numFmtId="44" fontId="44" fillId="0" borderId="17" xfId="0" applyNumberFormat="1" applyFont="1" applyFill="1" applyBorder="1"/>
    <xf numFmtId="44" fontId="44" fillId="0" borderId="21" xfId="2" applyFont="1" applyFill="1" applyBorder="1"/>
    <xf numFmtId="0" fontId="55" fillId="2" borderId="8" xfId="0" applyFont="1" applyFill="1" applyBorder="1" applyAlignment="1">
      <alignment horizontal="center" vertical="center" wrapText="1"/>
    </xf>
    <xf numFmtId="0" fontId="55" fillId="2" borderId="10" xfId="0" applyFont="1" applyFill="1" applyBorder="1" applyAlignment="1">
      <alignment horizontal="center" vertical="center" wrapText="1"/>
    </xf>
    <xf numFmtId="44" fontId="1" fillId="0" borderId="0" xfId="2" applyFont="1" applyFill="1" applyBorder="1" applyAlignment="1">
      <alignment horizontal="center" vertical="center"/>
    </xf>
    <xf numFmtId="44" fontId="0" fillId="0" borderId="0" xfId="0" applyNumberFormat="1" applyBorder="1"/>
    <xf numFmtId="44" fontId="53" fillId="0" borderId="0" xfId="0" applyNumberFormat="1" applyFont="1" applyBorder="1"/>
    <xf numFmtId="0" fontId="52" fillId="3" borderId="6" xfId="0" applyFont="1" applyFill="1" applyBorder="1" applyAlignment="1">
      <alignment vertical="center" wrapText="1"/>
    </xf>
    <xf numFmtId="0" fontId="37" fillId="8" borderId="5" xfId="0" applyFont="1" applyFill="1" applyBorder="1" applyAlignment="1">
      <alignment horizontal="center" vertical="center" wrapText="1"/>
    </xf>
    <xf numFmtId="44" fontId="0" fillId="0" borderId="5" xfId="0" applyNumberFormat="1" applyBorder="1"/>
    <xf numFmtId="44" fontId="0" fillId="0" borderId="1" xfId="0" applyNumberFormat="1" applyBorder="1"/>
    <xf numFmtId="44" fontId="0" fillId="0" borderId="2" xfId="0" applyNumberFormat="1" applyBorder="1"/>
    <xf numFmtId="44" fontId="48" fillId="0" borderId="8" xfId="0" applyNumberFormat="1" applyFont="1" applyBorder="1" applyAlignment="1">
      <alignment horizontal="center" vertical="center"/>
    </xf>
    <xf numFmtId="0" fontId="37" fillId="0" borderId="0" xfId="0" applyFont="1" applyFill="1" applyBorder="1" applyAlignment="1">
      <alignment horizontal="center" vertical="center" wrapText="1"/>
    </xf>
    <xf numFmtId="44" fontId="0" fillId="0" borderId="0" xfId="0" applyNumberFormat="1" applyFill="1" applyBorder="1"/>
    <xf numFmtId="44" fontId="48" fillId="0" borderId="0" xfId="0" applyNumberFormat="1" applyFont="1" applyFill="1" applyBorder="1" applyAlignment="1">
      <alignment horizontal="center" vertical="center"/>
    </xf>
    <xf numFmtId="44" fontId="1" fillId="0" borderId="0" xfId="0" applyNumberFormat="1" applyFont="1"/>
    <xf numFmtId="0" fontId="1" fillId="0" borderId="0" xfId="0" applyFont="1" applyFill="1" applyBorder="1" applyAlignment="1">
      <alignment vertical="center" wrapText="1"/>
    </xf>
    <xf numFmtId="44" fontId="0" fillId="0" borderId="0" xfId="0" applyNumberFormat="1" applyAlignment="1"/>
    <xf numFmtId="44" fontId="0" fillId="0" borderId="3" xfId="0" applyNumberFormat="1" applyBorder="1" applyAlignment="1"/>
    <xf numFmtId="0" fontId="1" fillId="3" borderId="6" xfId="0" applyFont="1" applyFill="1" applyBorder="1" applyAlignment="1">
      <alignment vertical="center"/>
    </xf>
    <xf numFmtId="0" fontId="51" fillId="8" borderId="0" xfId="0" applyFont="1" applyFill="1" applyAlignment="1"/>
    <xf numFmtId="43" fontId="0" fillId="0" borderId="0" xfId="3" applyFont="1" applyFill="1" applyBorder="1"/>
    <xf numFmtId="0" fontId="51" fillId="0" borderId="0" xfId="0" applyFont="1" applyFill="1" applyBorder="1" applyAlignment="1"/>
    <xf numFmtId="0" fontId="51" fillId="0" borderId="5" xfId="0" applyFont="1" applyFill="1" applyBorder="1" applyAlignment="1">
      <alignment horizontal="center"/>
    </xf>
    <xf numFmtId="0" fontId="51" fillId="0" borderId="6" xfId="0" applyFont="1" applyFill="1" applyBorder="1" applyAlignment="1">
      <alignment horizontal="center"/>
    </xf>
    <xf numFmtId="0" fontId="51" fillId="0" borderId="7" xfId="0" applyFont="1" applyFill="1" applyBorder="1" applyAlignment="1">
      <alignment horizontal="center"/>
    </xf>
    <xf numFmtId="0" fontId="50" fillId="2" borderId="0" xfId="0" applyFont="1" applyFill="1" applyAlignment="1">
      <alignment horizontal="center"/>
    </xf>
    <xf numFmtId="0" fontId="3" fillId="3" borderId="8" xfId="0" applyFont="1" applyFill="1" applyBorder="1" applyAlignment="1">
      <alignment horizontal="center"/>
    </xf>
    <xf numFmtId="0" fontId="3" fillId="3" borderId="9" xfId="0" applyFont="1" applyFill="1" applyBorder="1" applyAlignment="1">
      <alignment horizontal="center"/>
    </xf>
    <xf numFmtId="44" fontId="3" fillId="0" borderId="9" xfId="0" applyNumberFormat="1" applyFont="1" applyBorder="1" applyAlignment="1">
      <alignment horizontal="center"/>
    </xf>
    <xf numFmtId="44" fontId="3" fillId="0" borderId="10" xfId="0" applyNumberFormat="1" applyFont="1" applyBorder="1" applyAlignment="1">
      <alignment horizontal="center"/>
    </xf>
    <xf numFmtId="0" fontId="3" fillId="0" borderId="10" xfId="0" applyFont="1" applyBorder="1" applyAlignment="1">
      <alignment horizontal="center"/>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0" fillId="0" borderId="1" xfId="0" applyBorder="1" applyAlignment="1">
      <alignment horizontal="center"/>
    </xf>
    <xf numFmtId="0" fontId="0" fillId="0" borderId="0"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51" fillId="8" borderId="3" xfId="0" applyFont="1" applyFill="1" applyBorder="1" applyAlignment="1">
      <alignment horizontal="center"/>
    </xf>
    <xf numFmtId="0" fontId="54" fillId="8" borderId="0" xfId="0" applyFont="1" applyFill="1" applyAlignment="1">
      <alignment horizontal="center" vertical="center"/>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55" fillId="2" borderId="9" xfId="0" applyFont="1" applyFill="1" applyBorder="1" applyAlignment="1">
      <alignment horizontal="center" vertical="center" wrapText="1"/>
    </xf>
    <xf numFmtId="0" fontId="6" fillId="3" borderId="1" xfId="0" applyFont="1" applyFill="1" applyBorder="1" applyAlignment="1">
      <alignment horizontal="justify" vertical="center"/>
    </xf>
    <xf numFmtId="0" fontId="6" fillId="3" borderId="19" xfId="0" applyFont="1" applyFill="1" applyBorder="1" applyAlignment="1">
      <alignment horizontal="justify" vertical="center"/>
    </xf>
    <xf numFmtId="0" fontId="6" fillId="0" borderId="1" xfId="0" applyFont="1" applyBorder="1" applyAlignment="1">
      <alignment horizontal="justify" vertical="center"/>
    </xf>
    <xf numFmtId="0" fontId="6" fillId="0" borderId="19" xfId="0" applyFont="1" applyBorder="1" applyAlignment="1">
      <alignment horizontal="justify" vertical="center"/>
    </xf>
    <xf numFmtId="0" fontId="5" fillId="0" borderId="0" xfId="0" applyFont="1" applyAlignment="1">
      <alignment horizontal="left"/>
    </xf>
    <xf numFmtId="0" fontId="10" fillId="0" borderId="0" xfId="0" applyFont="1" applyAlignment="1">
      <alignment horizontal="left"/>
    </xf>
    <xf numFmtId="0" fontId="2" fillId="0" borderId="0" xfId="0" applyFont="1" applyAlignment="1">
      <alignment horizontal="left"/>
    </xf>
    <xf numFmtId="0" fontId="9" fillId="0" borderId="0" xfId="0" applyFont="1" applyAlignment="1">
      <alignment horizontal="left"/>
    </xf>
    <xf numFmtId="0" fontId="31" fillId="2" borderId="30" xfId="0" applyFont="1" applyFill="1" applyBorder="1" applyAlignment="1">
      <alignment horizontal="center" vertical="center" wrapText="1"/>
    </xf>
    <xf numFmtId="0" fontId="31" fillId="2" borderId="31" xfId="0" applyFont="1" applyFill="1" applyBorder="1" applyAlignment="1">
      <alignment horizontal="center" vertical="center" wrapText="1"/>
    </xf>
    <xf numFmtId="0" fontId="8" fillId="3" borderId="1" xfId="0" applyFont="1" applyFill="1" applyBorder="1" applyAlignment="1">
      <alignment horizontal="justify" vertical="center"/>
    </xf>
    <xf numFmtId="0" fontId="8" fillId="3" borderId="0" xfId="0" applyFont="1" applyFill="1" applyBorder="1" applyAlignment="1">
      <alignment horizontal="justify" vertical="center"/>
    </xf>
    <xf numFmtId="0" fontId="8" fillId="3" borderId="15" xfId="0" applyFont="1" applyFill="1" applyBorder="1" applyAlignment="1">
      <alignment horizontal="justify"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6" fillId="0" borderId="1" xfId="0" applyFont="1" applyFill="1" applyBorder="1" applyAlignment="1">
      <alignment horizontal="justify" vertical="center"/>
    </xf>
    <xf numFmtId="0" fontId="6" fillId="0" borderId="19" xfId="0" applyFont="1" applyFill="1" applyBorder="1" applyAlignment="1">
      <alignment horizontal="justify"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37" fillId="2" borderId="8" xfId="0" applyFont="1" applyFill="1" applyBorder="1" applyAlignment="1">
      <alignment horizontal="center"/>
    </xf>
    <xf numFmtId="0" fontId="37" fillId="2" borderId="9" xfId="0" applyFont="1" applyFill="1" applyBorder="1" applyAlignment="1">
      <alignment horizontal="center"/>
    </xf>
    <xf numFmtId="0" fontId="37" fillId="2" borderId="10" xfId="0" applyFont="1" applyFill="1" applyBorder="1" applyAlignment="1">
      <alignment horizontal="center"/>
    </xf>
    <xf numFmtId="0" fontId="43" fillId="0" borderId="2" xfId="0" applyFont="1" applyBorder="1" applyAlignment="1">
      <alignment wrapText="1"/>
    </xf>
    <xf numFmtId="0" fontId="43" fillId="0" borderId="3" xfId="0" applyFont="1" applyBorder="1" applyAlignment="1">
      <alignment wrapText="1"/>
    </xf>
    <xf numFmtId="0" fontId="43" fillId="0" borderId="17" xfId="0" applyFont="1" applyBorder="1" applyAlignment="1">
      <alignment wrapText="1"/>
    </xf>
    <xf numFmtId="0" fontId="0" fillId="0" borderId="6" xfId="0" applyBorder="1" applyAlignment="1">
      <alignment horizontal="right"/>
    </xf>
    <xf numFmtId="0" fontId="43" fillId="0" borderId="5" xfId="0" applyFont="1" applyBorder="1" applyAlignment="1"/>
    <xf numFmtId="0" fontId="43" fillId="0" borderId="6" xfId="0" applyFont="1" applyBorder="1" applyAlignment="1"/>
    <xf numFmtId="0" fontId="43" fillId="0" borderId="7" xfId="0" applyFont="1" applyBorder="1" applyAlignment="1"/>
    <xf numFmtId="0" fontId="43" fillId="0" borderId="1" xfId="0" applyFont="1" applyBorder="1" applyAlignment="1">
      <alignment wrapText="1"/>
    </xf>
    <xf numFmtId="0" fontId="43" fillId="0" borderId="0" xfId="0" applyFont="1" applyBorder="1" applyAlignment="1">
      <alignment wrapText="1"/>
    </xf>
    <xf numFmtId="0" fontId="43" fillId="0" borderId="15" xfId="0" applyFont="1" applyBorder="1" applyAlignment="1">
      <alignment wrapText="1"/>
    </xf>
    <xf numFmtId="0" fontId="29" fillId="0" borderId="0" xfId="0" applyFont="1" applyBorder="1" applyAlignment="1">
      <alignment horizontal="justify" vertical="center" wrapText="1"/>
    </xf>
    <xf numFmtId="0" fontId="6" fillId="0" borderId="2" xfId="0" applyFont="1" applyBorder="1" applyAlignment="1">
      <alignment horizontal="justify" vertical="center"/>
    </xf>
    <xf numFmtId="0" fontId="6" fillId="0" borderId="25" xfId="0" applyFont="1" applyBorder="1" applyAlignment="1">
      <alignment horizontal="justify" vertical="center"/>
    </xf>
    <xf numFmtId="0" fontId="13" fillId="2" borderId="5" xfId="0" applyFont="1" applyFill="1" applyBorder="1" applyAlignment="1">
      <alignment horizontal="center"/>
    </xf>
    <xf numFmtId="0" fontId="13" fillId="2" borderId="6" xfId="0" applyFont="1" applyFill="1" applyBorder="1" applyAlignment="1">
      <alignment horizontal="center"/>
    </xf>
    <xf numFmtId="0" fontId="13" fillId="2" borderId="7" xfId="0" applyFont="1" applyFill="1" applyBorder="1" applyAlignment="1">
      <alignment horizontal="center"/>
    </xf>
    <xf numFmtId="0" fontId="11" fillId="0" borderId="2" xfId="0" applyFont="1" applyBorder="1" applyAlignment="1">
      <alignment horizontal="center"/>
    </xf>
    <xf numFmtId="0" fontId="11" fillId="0" borderId="3" xfId="0" applyFont="1" applyBorder="1" applyAlignment="1">
      <alignment horizontal="center"/>
    </xf>
    <xf numFmtId="0" fontId="8" fillId="0" borderId="1" xfId="0" applyFont="1" applyFill="1" applyBorder="1" applyAlignment="1">
      <alignment horizontal="left" vertical="center"/>
    </xf>
    <xf numFmtId="0" fontId="8" fillId="0" borderId="0" xfId="0" applyFont="1" applyFill="1" applyBorder="1" applyAlignment="1">
      <alignment horizontal="left" vertical="center"/>
    </xf>
    <xf numFmtId="0" fontId="6" fillId="0" borderId="1" xfId="0" applyFont="1" applyBorder="1" applyAlignment="1">
      <alignment horizontal="justify" vertical="center" wrapText="1"/>
    </xf>
    <xf numFmtId="0" fontId="6" fillId="0" borderId="19" xfId="0" applyFont="1" applyBorder="1" applyAlignment="1">
      <alignment horizontal="justify" vertical="center" wrapText="1"/>
    </xf>
    <xf numFmtId="0" fontId="6" fillId="0" borderId="22" xfId="0" applyFont="1" applyBorder="1" applyAlignment="1">
      <alignment horizontal="justify" vertical="center" wrapText="1"/>
    </xf>
    <xf numFmtId="0" fontId="6" fillId="0" borderId="23" xfId="0" applyFont="1" applyBorder="1" applyAlignment="1">
      <alignment horizontal="justify" vertical="center" wrapText="1"/>
    </xf>
    <xf numFmtId="0" fontId="6" fillId="0" borderId="0" xfId="0" applyFont="1" applyBorder="1" applyAlignment="1">
      <alignment horizontal="justify" vertical="center" wrapText="1"/>
    </xf>
    <xf numFmtId="0" fontId="6" fillId="0" borderId="1" xfId="0" applyFont="1" applyFill="1" applyBorder="1" applyAlignment="1">
      <alignment horizontal="justify" vertical="center" wrapText="1"/>
    </xf>
    <xf numFmtId="0" fontId="6" fillId="0" borderId="19" xfId="0" applyFont="1" applyFill="1" applyBorder="1" applyAlignment="1">
      <alignment horizontal="justify" vertical="center" wrapText="1"/>
    </xf>
    <xf numFmtId="0" fontId="6" fillId="0" borderId="0" xfId="0" applyFont="1" applyFill="1" applyBorder="1" applyAlignment="1">
      <alignment horizontal="justify" vertical="center" wrapText="1"/>
    </xf>
    <xf numFmtId="0" fontId="6" fillId="3" borderId="1" xfId="0" applyFont="1" applyFill="1" applyBorder="1" applyAlignment="1">
      <alignment horizontal="justify" vertical="center" wrapText="1"/>
    </xf>
    <xf numFmtId="0" fontId="6" fillId="3" borderId="19" xfId="0" applyFont="1" applyFill="1" applyBorder="1" applyAlignment="1">
      <alignment horizontal="justify" vertical="center" wrapText="1"/>
    </xf>
    <xf numFmtId="0" fontId="6" fillId="0" borderId="5" xfId="0" applyFont="1" applyBorder="1" applyAlignment="1">
      <alignment horizontal="justify" vertical="center" wrapText="1"/>
    </xf>
    <xf numFmtId="0" fontId="6" fillId="0" borderId="18"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3" xfId="0" applyFont="1" applyBorder="1" applyAlignment="1">
      <alignment horizontal="justify" vertical="center" wrapText="1"/>
    </xf>
    <xf numFmtId="0" fontId="6" fillId="3" borderId="0" xfId="0" applyFont="1" applyFill="1" applyBorder="1" applyAlignment="1">
      <alignment horizontal="justify" vertical="center" wrapText="1"/>
    </xf>
    <xf numFmtId="0" fontId="6" fillId="3" borderId="5" xfId="0" applyFont="1" applyFill="1" applyBorder="1" applyAlignment="1">
      <alignment horizontal="justify" vertical="center" wrapText="1"/>
    </xf>
    <xf numFmtId="0" fontId="6" fillId="3" borderId="6" xfId="0" applyFont="1" applyFill="1" applyBorder="1" applyAlignment="1">
      <alignment horizontal="justify" vertical="center" wrapText="1"/>
    </xf>
    <xf numFmtId="0" fontId="47" fillId="0" borderId="0" xfId="0" applyFont="1" applyBorder="1" applyAlignment="1">
      <alignment horizontal="right"/>
    </xf>
    <xf numFmtId="0" fontId="6" fillId="3" borderId="2" xfId="0" applyFont="1" applyFill="1" applyBorder="1" applyAlignment="1">
      <alignment horizontal="justify" vertical="center" wrapText="1"/>
    </xf>
    <xf numFmtId="0" fontId="6" fillId="3" borderId="3" xfId="0" applyFont="1" applyFill="1" applyBorder="1" applyAlignment="1">
      <alignment horizontal="justify" vertical="center" wrapText="1"/>
    </xf>
    <xf numFmtId="0" fontId="6" fillId="0" borderId="1" xfId="0" applyFont="1" applyBorder="1" applyAlignment="1">
      <alignment horizontal="left" vertical="center" wrapText="1"/>
    </xf>
    <xf numFmtId="0" fontId="6" fillId="0" borderId="19" xfId="0" applyFont="1" applyBorder="1" applyAlignment="1">
      <alignment horizontal="left" vertical="center" wrapText="1"/>
    </xf>
    <xf numFmtId="0" fontId="11" fillId="0" borderId="2" xfId="0" applyFont="1" applyBorder="1" applyAlignment="1">
      <alignment horizontal="center" wrapText="1"/>
    </xf>
    <xf numFmtId="0" fontId="11" fillId="0" borderId="3" xfId="0" applyFont="1" applyBorder="1" applyAlignment="1">
      <alignment horizontal="center" wrapText="1"/>
    </xf>
    <xf numFmtId="0" fontId="6" fillId="3" borderId="1" xfId="0" applyFont="1" applyFill="1" applyBorder="1" applyAlignment="1">
      <alignment horizontal="left" vertical="center" wrapText="1"/>
    </xf>
    <xf numFmtId="0" fontId="6" fillId="3" borderId="19"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9" xfId="0" applyFont="1" applyFill="1" applyBorder="1" applyAlignment="1">
      <alignment horizontal="left" vertical="center" wrapText="1"/>
    </xf>
    <xf numFmtId="0" fontId="4" fillId="2" borderId="8" xfId="0" applyFont="1" applyFill="1" applyBorder="1" applyAlignment="1">
      <alignment horizontal="left" vertical="center"/>
    </xf>
    <xf numFmtId="0" fontId="4" fillId="2" borderId="9" xfId="0" applyFont="1" applyFill="1" applyBorder="1" applyAlignment="1">
      <alignment horizontal="left" vertical="center"/>
    </xf>
    <xf numFmtId="0" fontId="6" fillId="3" borderId="5" xfId="0" applyFont="1" applyFill="1" applyBorder="1" applyAlignment="1">
      <alignment horizontal="left" vertical="center" wrapText="1"/>
    </xf>
    <xf numFmtId="0" fontId="6" fillId="3" borderId="18"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3" borderId="2" xfId="0" applyFont="1" applyFill="1" applyBorder="1" applyAlignment="1">
      <alignment horizontal="left" vertical="center" wrapText="1"/>
    </xf>
    <xf numFmtId="0" fontId="6" fillId="3" borderId="25" xfId="0" applyFont="1" applyFill="1" applyBorder="1" applyAlignment="1">
      <alignment horizontal="left" vertical="center" wrapText="1"/>
    </xf>
    <xf numFmtId="0" fontId="47" fillId="0" borderId="8" xfId="0" applyFont="1" applyBorder="1" applyAlignment="1">
      <alignment horizontal="right"/>
    </xf>
    <xf numFmtId="0" fontId="47" fillId="0" borderId="9" xfId="0" applyFont="1" applyBorder="1" applyAlignment="1">
      <alignment horizontal="right"/>
    </xf>
    <xf numFmtId="0" fontId="48" fillId="0" borderId="5" xfId="0" applyFont="1" applyBorder="1" applyAlignment="1">
      <alignment horizontal="center" vertical="center"/>
    </xf>
    <xf numFmtId="0" fontId="48" fillId="0" borderId="6" xfId="0" applyFont="1" applyBorder="1" applyAlignment="1">
      <alignment horizontal="center" vertical="center"/>
    </xf>
    <xf numFmtId="0" fontId="48" fillId="0" borderId="7" xfId="0" applyFont="1" applyBorder="1" applyAlignment="1">
      <alignment horizontal="center" vertical="center"/>
    </xf>
    <xf numFmtId="0" fontId="48" fillId="0" borderId="1" xfId="0" applyFont="1" applyBorder="1" applyAlignment="1">
      <alignment horizontal="center" vertical="center"/>
    </xf>
    <xf numFmtId="0" fontId="48" fillId="0" borderId="0" xfId="0" applyFont="1" applyBorder="1" applyAlignment="1">
      <alignment horizontal="center" vertical="center"/>
    </xf>
    <xf numFmtId="0" fontId="48" fillId="0" borderId="15" xfId="0" applyFont="1" applyBorder="1" applyAlignment="1">
      <alignment horizontal="center" vertical="center"/>
    </xf>
    <xf numFmtId="0" fontId="48" fillId="0" borderId="2" xfId="0" applyFont="1" applyBorder="1" applyAlignment="1">
      <alignment horizontal="center" vertical="center"/>
    </xf>
    <xf numFmtId="0" fontId="48" fillId="0" borderId="3" xfId="0" applyFont="1" applyBorder="1" applyAlignment="1">
      <alignment horizontal="center" vertical="center"/>
    </xf>
    <xf numFmtId="0" fontId="48" fillId="0" borderId="17" xfId="0" applyFont="1" applyBorder="1" applyAlignment="1">
      <alignment horizontal="center" vertic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31" fillId="2" borderId="53" xfId="0" applyFont="1" applyFill="1" applyBorder="1" applyAlignment="1">
      <alignment horizontal="center" vertical="center" wrapText="1"/>
    </xf>
    <xf numFmtId="0" fontId="31" fillId="2" borderId="0" xfId="0" applyFont="1" applyFill="1" applyBorder="1" applyAlignment="1">
      <alignment horizontal="center" vertical="center" wrapText="1"/>
    </xf>
    <xf numFmtId="0" fontId="15" fillId="0" borderId="0" xfId="0" applyFont="1" applyAlignment="1">
      <alignment horizontal="center" wrapText="1"/>
    </xf>
    <xf numFmtId="0" fontId="32" fillId="6" borderId="30" xfId="0" applyFont="1" applyFill="1" applyBorder="1" applyAlignment="1">
      <alignment horizontal="center"/>
    </xf>
    <xf numFmtId="0" fontId="32" fillId="6" borderId="31" xfId="0" applyFont="1" applyFill="1" applyBorder="1" applyAlignment="1">
      <alignment horizontal="center"/>
    </xf>
    <xf numFmtId="0" fontId="32" fillId="6" borderId="32" xfId="0" applyFont="1" applyFill="1" applyBorder="1" applyAlignment="1">
      <alignment horizontal="center"/>
    </xf>
    <xf numFmtId="0" fontId="32" fillId="6" borderId="34" xfId="0" applyFont="1" applyFill="1" applyBorder="1" applyAlignment="1">
      <alignment horizontal="center" wrapText="1"/>
    </xf>
    <xf numFmtId="0" fontId="32" fillId="6" borderId="35" xfId="0" applyFont="1" applyFill="1" applyBorder="1" applyAlignment="1">
      <alignment horizontal="center" wrapText="1"/>
    </xf>
    <xf numFmtId="0" fontId="32" fillId="6" borderId="36" xfId="0" applyFont="1" applyFill="1" applyBorder="1" applyAlignment="1">
      <alignment horizontal="center" wrapText="1"/>
    </xf>
    <xf numFmtId="0" fontId="32" fillId="6" borderId="43" xfId="0" applyFont="1" applyFill="1" applyBorder="1" applyAlignment="1">
      <alignment horizontal="center"/>
    </xf>
    <xf numFmtId="0" fontId="32" fillId="6" borderId="44" xfId="0" applyFont="1" applyFill="1" applyBorder="1" applyAlignment="1">
      <alignment horizontal="center"/>
    </xf>
    <xf numFmtId="0" fontId="32" fillId="6" borderId="45" xfId="0" applyFont="1" applyFill="1" applyBorder="1" applyAlignment="1">
      <alignment horizontal="center"/>
    </xf>
    <xf numFmtId="0" fontId="35" fillId="0" borderId="0" xfId="0" applyFont="1" applyAlignment="1">
      <alignment horizontal="center" vertical="center"/>
    </xf>
    <xf numFmtId="0" fontId="35" fillId="0" borderId="48" xfId="0" applyFont="1" applyBorder="1" applyAlignment="1">
      <alignment horizontal="center" vertical="center"/>
    </xf>
    <xf numFmtId="0" fontId="12" fillId="0" borderId="49" xfId="0" applyFont="1" applyBorder="1" applyAlignment="1">
      <alignment horizontal="left" vertical="center" wrapText="1"/>
    </xf>
    <xf numFmtId="0" fontId="12" fillId="0" borderId="50" xfId="0" applyFont="1" applyBorder="1" applyAlignment="1">
      <alignment horizontal="left" vertical="center" wrapText="1"/>
    </xf>
    <xf numFmtId="0" fontId="12" fillId="0" borderId="51" xfId="0" applyFont="1" applyBorder="1" applyAlignment="1">
      <alignment horizontal="left" vertical="center" wrapText="1"/>
    </xf>
    <xf numFmtId="0" fontId="12" fillId="0" borderId="52" xfId="0" applyFont="1" applyBorder="1" applyAlignment="1">
      <alignment horizontal="left" vertical="center" wrapText="1"/>
    </xf>
  </cellXfs>
  <cellStyles count="4">
    <cellStyle name="Hipervínculo" xfId="1" builtinId="8"/>
    <cellStyle name="Millares" xfId="3" builtinId="3"/>
    <cellStyle name="Moneda" xfId="2" builtinId="4"/>
    <cellStyle name="Normal" xfId="0" builtinId="0"/>
  </cellStyles>
  <dxfs count="11">
    <dxf>
      <font>
        <strike val="0"/>
        <outline val="0"/>
        <shadow val="0"/>
        <u val="none"/>
        <vertAlign val="baseline"/>
        <sz val="7"/>
        <name val="Montserrat"/>
        <scheme val="none"/>
      </font>
      <numFmt numFmtId="34" formatCode="_-&quot;$&quot;* #,##0.00_-;\-&quot;$&quot;* #,##0.00_-;_-&quot;$&quot;* &quot;-&quot;??_-;_-@_-"/>
      <alignment horizontal="center" vertical="center" textRotation="0" wrapText="1" indent="0" justifyLastLine="0" shrinkToFit="0" readingOrder="0"/>
    </dxf>
    <dxf>
      <font>
        <strike val="0"/>
        <outline val="0"/>
        <shadow val="0"/>
        <u val="none"/>
        <vertAlign val="baseline"/>
        <sz val="7"/>
        <name val="Montserrat"/>
        <scheme val="none"/>
      </font>
      <alignment horizontal="center" vertical="center" textRotation="0" wrapText="1" indent="0" justifyLastLine="0" shrinkToFit="0" readingOrder="0"/>
    </dxf>
    <dxf>
      <font>
        <strike val="0"/>
        <outline val="0"/>
        <shadow val="0"/>
        <u val="none"/>
        <vertAlign val="baseline"/>
        <sz val="7"/>
        <name val="Montserrat"/>
        <scheme val="none"/>
      </font>
      <alignment horizontal="center" vertical="center" textRotation="0" wrapText="1" indent="0" justifyLastLine="0" shrinkToFit="0" readingOrder="0"/>
    </dxf>
    <dxf>
      <font>
        <b val="0"/>
        <i val="0"/>
        <strike val="0"/>
        <condense val="0"/>
        <extend val="0"/>
        <outline val="0"/>
        <shadow val="0"/>
        <u val="none"/>
        <vertAlign val="baseline"/>
        <sz val="7"/>
        <color theme="1"/>
        <name val="Montserrat"/>
        <scheme val="none"/>
      </font>
      <alignment horizontal="center" vertical="center" textRotation="0" wrapText="1" indent="0" justifyLastLine="0" shrinkToFit="0" readingOrder="0"/>
    </dxf>
    <dxf>
      <font>
        <b val="0"/>
        <i val="0"/>
        <strike val="0"/>
        <condense val="0"/>
        <extend val="0"/>
        <outline val="0"/>
        <shadow val="0"/>
        <u val="none"/>
        <vertAlign val="baseline"/>
        <sz val="7"/>
        <color theme="1"/>
        <name val="Montserrat"/>
        <scheme val="none"/>
      </font>
      <alignment horizontal="center" vertical="center" textRotation="0" wrapText="1" indent="0" justifyLastLine="0" shrinkToFit="0" readingOrder="0"/>
    </dxf>
    <dxf>
      <font>
        <strike val="0"/>
        <outline val="0"/>
        <shadow val="0"/>
        <u val="none"/>
        <vertAlign val="baseline"/>
        <sz val="7"/>
        <name val="Montserrat"/>
        <scheme val="none"/>
      </font>
      <alignment horizontal="center" vertical="center" textRotation="0" wrapText="1" indent="0" justifyLastLine="0" shrinkToFit="0" readingOrder="0"/>
    </dxf>
    <dxf>
      <font>
        <strike val="0"/>
        <outline val="0"/>
        <shadow val="0"/>
        <u val="none"/>
        <vertAlign val="baseline"/>
        <sz val="7"/>
        <name val="Montserrat"/>
        <scheme val="none"/>
      </font>
      <alignment horizontal="center" vertical="center" textRotation="0" wrapText="1" indent="0" justifyLastLine="0" shrinkToFit="0" readingOrder="0"/>
    </dxf>
    <dxf>
      <font>
        <b val="0"/>
        <i val="0"/>
        <strike val="0"/>
        <condense val="0"/>
        <extend val="0"/>
        <outline val="0"/>
        <shadow val="0"/>
        <u val="none"/>
        <vertAlign val="baseline"/>
        <sz val="7"/>
        <color rgb="FF404041"/>
        <name val="Montserrat"/>
        <scheme val="none"/>
      </font>
      <fill>
        <patternFill patternType="none">
          <fgColor indexed="64"/>
          <bgColor auto="1"/>
        </patternFill>
      </fill>
      <alignment horizontal="center" vertical="center" textRotation="0" wrapText="1" indent="0" justifyLastLine="0" shrinkToFit="0" readingOrder="0"/>
    </dxf>
    <dxf>
      <font>
        <b/>
        <i val="0"/>
        <strike val="0"/>
        <condense val="0"/>
        <extend val="0"/>
        <outline val="0"/>
        <shadow val="0"/>
        <u val="none"/>
        <vertAlign val="baseline"/>
        <sz val="7"/>
        <color rgb="FF003333"/>
        <name val="Montserrat"/>
        <scheme val="none"/>
      </font>
      <fill>
        <patternFill patternType="none">
          <fgColor indexed="64"/>
          <bgColor auto="1"/>
        </patternFill>
      </fill>
      <alignment horizontal="center" vertical="center" textRotation="0" wrapText="1" indent="0" justifyLastLine="0" shrinkToFit="0" readingOrder="0"/>
    </dxf>
    <dxf>
      <font>
        <strike val="0"/>
        <outline val="0"/>
        <shadow val="0"/>
        <u val="none"/>
        <vertAlign val="baseline"/>
        <sz val="7"/>
        <name val="Montserrat"/>
        <scheme val="none"/>
      </font>
      <alignment horizontal="center" vertical="center" textRotation="0" wrapText="1" indent="0" justifyLastLine="0" shrinkToFit="0" readingOrder="0"/>
    </dxf>
    <dxf>
      <font>
        <strike val="0"/>
        <outline val="0"/>
        <shadow val="0"/>
        <u val="none"/>
        <vertAlign val="baseline"/>
        <sz val="8"/>
        <color theme="1"/>
        <name val="Montserrat"/>
        <scheme val="none"/>
      </font>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1301445-EBC5-4637-9AD9-FBCE66495965}" name="Tabla2" displayName="Tabla2" ref="A3:I19" totalsRowShown="0" headerRowDxfId="10" dataDxfId="9">
  <autoFilter ref="A3:I19" xr:uid="{C5559B2E-578E-4322-BAFE-5486E8B27D32}"/>
  <tableColumns count="9">
    <tableColumn id="1" xr3:uid="{0A55CE27-A286-41C2-A39B-3A589F95416B}" name="Nombre del Trámite" dataDxfId="8"/>
    <tableColumn id="2" xr3:uid="{1722213C-E8B5-45D6-AEED-4A6B9697A305}" name="Homoclave" dataDxfId="7"/>
    <tableColumn id="3" xr3:uid="{0144BBE4-DD53-429E-BF6F-4B72843FE856}" name="Actividad" dataDxfId="6"/>
    <tableColumn id="4" xr3:uid="{3BAF53FC-C98D-4536-8D8A-FA521CF97658}" name="Modalidad del trámite o tipo" dataDxfId="5"/>
    <tableColumn id="6" xr3:uid="{94FC90AD-5E60-49CA-8B33-1D77F952688A}" name="Unidad Administrativa" dataDxfId="4"/>
    <tableColumn id="7" xr3:uid="{558E2EB4-7188-43AD-AEA1-F9947179A407}" name="Dirección Electrónica" dataDxfId="3"/>
    <tableColumn id="5" xr3:uid="{2E2B4059-C098-418B-88C0-2D3BD6407DD9}" name="Comentarios" dataDxfId="2"/>
    <tableColumn id="8" xr3:uid="{B4D4A4C9-F4D9-4EB8-AB29-FCAA1506818A}" name="Columna1" dataDxfId="1"/>
    <tableColumn id="9" xr3:uid="{996AE924-77F5-41EA-9032-2EA42DFCAE89}" name="Costos DACG Comercialización" dataDxfId="0"/>
  </tableColumns>
  <tableStyleInfo name="TableStyleMedium4"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hyperlink" Target="https://catalogonacional.gob.mx/FichaTramite?traHomoclave=CRE-20-007-A" TargetMode="External"/><Relationship Id="rId13" Type="http://schemas.openxmlformats.org/officeDocument/2006/relationships/printerSettings" Target="../printerSettings/printerSettings9.bin"/><Relationship Id="rId3" Type="http://schemas.openxmlformats.org/officeDocument/2006/relationships/hyperlink" Target="https://catalogonacional.gob.mx/FichaTramite?traHomoclave=CRE-20-004-K" TargetMode="External"/><Relationship Id="rId7" Type="http://schemas.openxmlformats.org/officeDocument/2006/relationships/hyperlink" Target="https://catalogonacional.gob.mx/FichaTramite?traHomoclave=CRE-20-001-J" TargetMode="External"/><Relationship Id="rId12" Type="http://schemas.openxmlformats.org/officeDocument/2006/relationships/hyperlink" Target="https://catalogonacional.gob.mx/FichaTramite?traHomoclave=CRE-20-003-D" TargetMode="External"/><Relationship Id="rId2" Type="http://schemas.openxmlformats.org/officeDocument/2006/relationships/hyperlink" Target="https://catalogonacional.gob.mx/FichaTramite?traHomoclave=CRE-20-004-H" TargetMode="External"/><Relationship Id="rId1" Type="http://schemas.openxmlformats.org/officeDocument/2006/relationships/hyperlink" Target="https://catalogonacional.gob.mx/FichaTramite?traHomoclave=CRE-20-004-J" TargetMode="External"/><Relationship Id="rId6" Type="http://schemas.openxmlformats.org/officeDocument/2006/relationships/hyperlink" Target="https://catalogonacional.gob.mx/FichaTramite?traHomoclave=CRE-20-002-J" TargetMode="External"/><Relationship Id="rId11" Type="http://schemas.openxmlformats.org/officeDocument/2006/relationships/hyperlink" Target="https://catalogonacional.gob.mx/FichaTramite?traHomoclave=CRE-20-003-K" TargetMode="External"/><Relationship Id="rId5" Type="http://schemas.openxmlformats.org/officeDocument/2006/relationships/hyperlink" Target="https://catalogonacional.gob.mx/FichaTramite?traHomoclave=CRE-20-002-K" TargetMode="External"/><Relationship Id="rId10" Type="http://schemas.openxmlformats.org/officeDocument/2006/relationships/hyperlink" Target="https://catalogonacional.gob.mx/FichaTramite?traHomoclave=CRE-20-003-J" TargetMode="External"/><Relationship Id="rId4" Type="http://schemas.openxmlformats.org/officeDocument/2006/relationships/hyperlink" Target="https://catalogonacional.gob.mx/FichaTramite?traHomoclave=CRE-20-001-K" TargetMode="External"/><Relationship Id="rId9" Type="http://schemas.openxmlformats.org/officeDocument/2006/relationships/hyperlink" Target="https://catalogonacional.gob.mx/FichaTramite?traHomoclave=CRE-20-008-A" TargetMode="External"/><Relationship Id="rId1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82633-C7C7-484C-A721-4B0AB0EA5841}">
  <dimension ref="B2:AL61"/>
  <sheetViews>
    <sheetView topLeftCell="C1" zoomScale="69" zoomScaleNormal="80" workbookViewId="0">
      <selection activeCell="K4" sqref="K4:L4"/>
    </sheetView>
  </sheetViews>
  <sheetFormatPr baseColWidth="10" defaultRowHeight="14.4" x14ac:dyDescent="0.3"/>
  <cols>
    <col min="2" max="2" width="89.5546875" customWidth="1"/>
    <col min="3" max="3" width="29" customWidth="1"/>
    <col min="4" max="4" width="21.109375" customWidth="1"/>
    <col min="5" max="5" width="19.6640625" customWidth="1"/>
    <col min="6" max="6" width="23" customWidth="1"/>
    <col min="7" max="7" width="15.44140625" customWidth="1"/>
    <col min="8" max="8" width="13.109375" customWidth="1"/>
    <col min="9" max="9" width="6.5546875" customWidth="1"/>
    <col min="10" max="10" width="59.6640625" customWidth="1"/>
    <col min="11" max="11" width="14" customWidth="1"/>
    <col min="12" max="12" width="24.109375" customWidth="1"/>
    <col min="13" max="13" width="19.44140625" customWidth="1"/>
    <col min="14" max="14" width="13.5546875" bestFit="1" customWidth="1"/>
    <col min="15" max="15" width="33" customWidth="1"/>
    <col min="16" max="16" width="29.33203125" customWidth="1"/>
    <col min="17" max="17" width="25.88671875" customWidth="1"/>
    <col min="18" max="18" width="26.44140625" customWidth="1"/>
    <col min="19" max="19" width="27.5546875" customWidth="1"/>
    <col min="20" max="20" width="17.5546875" customWidth="1"/>
    <col min="21" max="21" width="90" customWidth="1"/>
    <col min="22" max="22" width="25.6640625" style="261" customWidth="1"/>
    <col min="23" max="23" width="3.6640625" customWidth="1"/>
    <col min="24" max="24" width="25.6640625" style="261" customWidth="1"/>
    <col min="25" max="25" width="25.6640625" customWidth="1"/>
    <col min="26" max="26" width="3.33203125" customWidth="1"/>
    <col min="27" max="28" width="25.6640625" customWidth="1"/>
    <col min="29" max="29" width="30.33203125" customWidth="1"/>
    <col min="30" max="30" width="25.6640625" customWidth="1"/>
    <col min="31" max="31" width="3.109375" customWidth="1"/>
    <col min="32" max="35" width="25.6640625" customWidth="1"/>
    <col min="37" max="37" width="25.5546875" customWidth="1"/>
    <col min="38" max="38" width="25.6640625" customWidth="1"/>
  </cols>
  <sheetData>
    <row r="2" spans="2:38" ht="21" x14ac:dyDescent="0.4">
      <c r="B2" s="411" t="s">
        <v>480</v>
      </c>
      <c r="C2" s="411"/>
      <c r="D2" s="411"/>
      <c r="E2" s="411"/>
      <c r="F2" s="411"/>
      <c r="G2" s="411"/>
      <c r="H2" s="411"/>
      <c r="I2" s="411"/>
      <c r="J2" s="411"/>
      <c r="K2" s="411"/>
      <c r="L2" s="411"/>
      <c r="M2" s="411"/>
      <c r="N2" s="411"/>
      <c r="O2" s="411"/>
      <c r="X2" s="406"/>
      <c r="Y2" s="20"/>
    </row>
    <row r="3" spans="2:38" ht="27" customHeight="1" thickBot="1" x14ac:dyDescent="0.45">
      <c r="R3" s="20"/>
      <c r="S3" s="20"/>
      <c r="U3" s="423" t="s">
        <v>481</v>
      </c>
      <c r="V3" s="423"/>
      <c r="W3" s="405"/>
      <c r="X3" s="407"/>
      <c r="Y3" s="407"/>
    </row>
    <row r="4" spans="2:38" ht="45" customHeight="1" thickBot="1" x14ac:dyDescent="0.35">
      <c r="B4" s="262" t="s">
        <v>482</v>
      </c>
      <c r="C4" s="263">
        <f>P7</f>
        <v>112071579.27200001</v>
      </c>
      <c r="E4" s="412" t="s">
        <v>483</v>
      </c>
      <c r="F4" s="413"/>
      <c r="G4" s="414">
        <f>V7+AC28</f>
        <v>41535940376.75</v>
      </c>
      <c r="H4" s="415"/>
      <c r="I4" s="264"/>
      <c r="J4" s="262" t="s">
        <v>484</v>
      </c>
      <c r="K4" s="414">
        <f>G4-C4</f>
        <v>41423868797.477997</v>
      </c>
      <c r="L4" s="416"/>
      <c r="N4" s="417" t="s">
        <v>485</v>
      </c>
      <c r="O4" s="418"/>
      <c r="P4" s="391" t="s">
        <v>682</v>
      </c>
      <c r="Q4" s="265" t="s">
        <v>486</v>
      </c>
      <c r="R4" s="20"/>
      <c r="S4" s="401"/>
      <c r="U4" s="267" t="s">
        <v>487</v>
      </c>
      <c r="V4" s="266" t="s">
        <v>683</v>
      </c>
      <c r="W4" s="404"/>
      <c r="X4" s="401"/>
      <c r="Y4" s="20"/>
    </row>
    <row r="5" spans="2:38" x14ac:dyDescent="0.3">
      <c r="N5" s="419" t="s">
        <v>524</v>
      </c>
      <c r="O5" s="420"/>
      <c r="P5" s="390">
        <f>E17+E19+E21+P29+P28</f>
        <v>110653074.51200001</v>
      </c>
      <c r="Q5" s="389">
        <f>C17+C19+C21+'Acciones Reg__Exp al Público'!U34</f>
        <v>17093.730000000003</v>
      </c>
      <c r="R5" s="20"/>
      <c r="S5" s="398"/>
      <c r="T5" s="231"/>
      <c r="U5" s="269" t="s">
        <v>524</v>
      </c>
      <c r="V5" s="268">
        <f>((8*65*(Referencias!D4+Referencias!D5)*D17)+(8*65*(Referencias!D4+Referencias!D5)*D19)+(8*65*(Referencias!D4+Referencias!D5)*D21))</f>
        <v>245434130.5</v>
      </c>
      <c r="W5" s="402"/>
      <c r="X5" s="398"/>
      <c r="Y5" s="20"/>
    </row>
    <row r="6" spans="2:38" ht="15" thickBot="1" x14ac:dyDescent="0.35">
      <c r="N6" s="421" t="s">
        <v>525</v>
      </c>
      <c r="O6" s="422"/>
      <c r="P6" s="271">
        <f>E18+E20+E21+Q29</f>
        <v>1418504.7600000002</v>
      </c>
      <c r="Q6" s="270">
        <f>C18+C20+C21+'Acciones Reg__Exp Autoconsumo'!U31</f>
        <v>15728.430000000004</v>
      </c>
      <c r="R6" s="20"/>
      <c r="S6" s="398"/>
      <c r="U6" s="273" t="s">
        <v>525</v>
      </c>
      <c r="V6" s="272">
        <f>((8*65*(Referencias!D4+Referencias!D5)*D18)+(8*65*(Referencias!D4+Referencias!D5)*D20)+(8*65*(Referencias!D4+Referencias!D5)*D21))</f>
        <v>23502778</v>
      </c>
      <c r="W6" s="403"/>
      <c r="X6" s="398"/>
      <c r="Y6" s="20"/>
    </row>
    <row r="7" spans="2:38" x14ac:dyDescent="0.3">
      <c r="P7" s="400">
        <f>P5+P6</f>
        <v>112071579.27200001</v>
      </c>
      <c r="Q7" s="400">
        <f>Q5+Q6</f>
        <v>32822.160000000003</v>
      </c>
      <c r="R7" s="20"/>
      <c r="S7" s="20"/>
      <c r="V7" s="261">
        <f>SUM(V5:V6)</f>
        <v>268936908.5</v>
      </c>
      <c r="Y7" s="231"/>
    </row>
    <row r="8" spans="2:38" ht="21" x14ac:dyDescent="0.4">
      <c r="B8" s="411" t="s">
        <v>488</v>
      </c>
      <c r="C8" s="411"/>
      <c r="D8" s="411"/>
      <c r="E8" s="411"/>
      <c r="F8" s="411"/>
      <c r="G8" s="411"/>
      <c r="H8" s="411"/>
      <c r="I8" s="411"/>
      <c r="J8" s="411"/>
      <c r="K8" s="411"/>
      <c r="L8" s="411"/>
      <c r="M8" s="411"/>
      <c r="N8" s="411"/>
      <c r="O8" s="411"/>
      <c r="R8" s="398"/>
      <c r="S8" s="20"/>
    </row>
    <row r="9" spans="2:38" x14ac:dyDescent="0.3">
      <c r="R9" s="398"/>
      <c r="S9" s="20"/>
    </row>
    <row r="11" spans="2:38" ht="15" thickBot="1" x14ac:dyDescent="0.35"/>
    <row r="12" spans="2:38" ht="21.6" thickBot="1" x14ac:dyDescent="0.45">
      <c r="U12" s="408" t="s">
        <v>481</v>
      </c>
      <c r="V12" s="409"/>
      <c r="W12" s="409"/>
      <c r="X12" s="409"/>
      <c r="Y12" s="409"/>
      <c r="Z12" s="409"/>
      <c r="AA12" s="409"/>
      <c r="AB12" s="409"/>
      <c r="AC12" s="409"/>
      <c r="AD12" s="409"/>
      <c r="AE12" s="409"/>
      <c r="AF12" s="409"/>
      <c r="AG12" s="409"/>
      <c r="AH12" s="409"/>
      <c r="AI12" s="410"/>
    </row>
    <row r="13" spans="2:38" ht="15" thickBot="1" x14ac:dyDescent="0.35">
      <c r="U13" s="425" t="s">
        <v>489</v>
      </c>
      <c r="V13" s="426"/>
      <c r="W13" s="426"/>
      <c r="X13" s="426"/>
      <c r="Y13" s="426"/>
      <c r="Z13" s="426"/>
      <c r="AA13" s="426"/>
      <c r="AB13" s="426"/>
      <c r="AC13" s="426"/>
      <c r="AD13" s="426"/>
      <c r="AE13" s="426"/>
      <c r="AF13" s="426"/>
      <c r="AG13" s="426"/>
      <c r="AH13" s="426"/>
      <c r="AI13" s="427"/>
    </row>
    <row r="14" spans="2:38" ht="51" customHeight="1" thickBot="1" x14ac:dyDescent="0.35">
      <c r="B14" s="424" t="s">
        <v>490</v>
      </c>
      <c r="C14" s="424"/>
      <c r="D14" s="424"/>
      <c r="E14" s="424"/>
      <c r="F14" s="424"/>
      <c r="G14" s="424"/>
      <c r="J14" s="424" t="s">
        <v>491</v>
      </c>
      <c r="K14" s="424"/>
      <c r="L14" s="424"/>
      <c r="M14" s="424"/>
      <c r="N14" s="424"/>
      <c r="O14" s="424"/>
      <c r="P14" s="424"/>
      <c r="Q14" s="424"/>
      <c r="U14" s="386" t="s">
        <v>492</v>
      </c>
      <c r="V14" s="428" t="s">
        <v>493</v>
      </c>
      <c r="W14" s="428"/>
      <c r="X14" s="428"/>
      <c r="Y14" s="428" t="s">
        <v>530</v>
      </c>
      <c r="Z14" s="428"/>
      <c r="AA14" s="428"/>
      <c r="AB14" s="428" t="s">
        <v>531</v>
      </c>
      <c r="AC14" s="428"/>
      <c r="AD14" s="428" t="s">
        <v>532</v>
      </c>
      <c r="AE14" s="428"/>
      <c r="AF14" s="428"/>
      <c r="AG14" s="428" t="s">
        <v>533</v>
      </c>
      <c r="AH14" s="428"/>
      <c r="AI14" s="387" t="s">
        <v>494</v>
      </c>
      <c r="AK14" s="274" t="s">
        <v>495</v>
      </c>
      <c r="AL14" s="275" t="s">
        <v>496</v>
      </c>
    </row>
    <row r="15" spans="2:38" ht="43.5" customHeight="1" thickBot="1" x14ac:dyDescent="0.35">
      <c r="U15" s="360" t="s">
        <v>497</v>
      </c>
      <c r="V15" s="372">
        <v>15000</v>
      </c>
      <c r="W15" s="373" t="s">
        <v>16</v>
      </c>
      <c r="X15" s="374">
        <v>150000</v>
      </c>
      <c r="Y15" s="375">
        <f t="shared" ref="Y15:Y22" si="0">V15*AI15</f>
        <v>2593050</v>
      </c>
      <c r="Z15" s="373" t="s">
        <v>16</v>
      </c>
      <c r="AA15" s="376">
        <f t="shared" ref="AA15:AA22" si="1">X15*AI15</f>
        <v>25930500</v>
      </c>
      <c r="AB15" s="375">
        <f>((0.3*$C$33)*(Y15))</f>
        <v>10002431070</v>
      </c>
      <c r="AC15" s="376">
        <f>($C$33*0.3)*AA15</f>
        <v>100024310699.99998</v>
      </c>
      <c r="AD15" s="375">
        <f t="shared" ref="AD15:AD22" si="2">V15*AI15</f>
        <v>2593050</v>
      </c>
      <c r="AE15" s="373" t="s">
        <v>16</v>
      </c>
      <c r="AF15" s="376">
        <f t="shared" ref="AF15:AF22" si="3">X15*AI15</f>
        <v>25930500</v>
      </c>
      <c r="AG15" s="375">
        <f>($C$32*0.1*AD15)</f>
        <v>84274125</v>
      </c>
      <c r="AH15" s="376">
        <f>($C$32*0.1*AF15)</f>
        <v>842741250</v>
      </c>
      <c r="AI15" s="377">
        <v>172.87</v>
      </c>
      <c r="AK15" s="276">
        <f>(Y26+AD26)</f>
        <v>0</v>
      </c>
      <c r="AL15" s="276">
        <f>(AA26+AF26)</f>
        <v>0</v>
      </c>
    </row>
    <row r="16" spans="2:38" ht="40.799999999999997" thickBot="1" x14ac:dyDescent="0.35">
      <c r="B16" s="277" t="s">
        <v>498</v>
      </c>
      <c r="C16" s="278" t="s">
        <v>499</v>
      </c>
      <c r="D16" s="278" t="s">
        <v>500</v>
      </c>
      <c r="E16" s="278" t="s">
        <v>501</v>
      </c>
      <c r="F16" s="279" t="s">
        <v>502</v>
      </c>
      <c r="G16" s="279" t="s">
        <v>503</v>
      </c>
      <c r="J16" s="280" t="s">
        <v>504</v>
      </c>
      <c r="K16" s="281" t="s">
        <v>280</v>
      </c>
      <c r="L16" s="282" t="s">
        <v>527</v>
      </c>
      <c r="M16" s="281" t="s">
        <v>528</v>
      </c>
      <c r="N16" s="281" t="s">
        <v>502</v>
      </c>
      <c r="O16" s="318" t="s">
        <v>503</v>
      </c>
      <c r="P16" s="318" t="s">
        <v>529</v>
      </c>
      <c r="Q16" s="392" t="s">
        <v>526</v>
      </c>
      <c r="R16" s="397"/>
      <c r="S16" s="397"/>
      <c r="U16" s="351" t="s">
        <v>505</v>
      </c>
      <c r="V16" s="352">
        <v>7500</v>
      </c>
      <c r="W16" s="364" t="s">
        <v>16</v>
      </c>
      <c r="X16" s="353">
        <v>150000</v>
      </c>
      <c r="Y16" s="354">
        <f t="shared" si="0"/>
        <v>1296525</v>
      </c>
      <c r="Z16" s="364" t="s">
        <v>16</v>
      </c>
      <c r="AA16" s="355">
        <f t="shared" si="1"/>
        <v>25930500</v>
      </c>
      <c r="AB16" s="354">
        <f>($C$33*0.1)*Y16</f>
        <v>1667071845.0000002</v>
      </c>
      <c r="AC16" s="355">
        <f>($C$33*0.1)*AA16</f>
        <v>33341436900.000004</v>
      </c>
      <c r="AD16" s="354">
        <f t="shared" si="2"/>
        <v>1296525</v>
      </c>
      <c r="AE16" s="364" t="s">
        <v>16</v>
      </c>
      <c r="AF16" s="355">
        <f t="shared" si="3"/>
        <v>25930500</v>
      </c>
      <c r="AG16" s="354">
        <f>($C$32*0.01*AD16)</f>
        <v>4213706.25</v>
      </c>
      <c r="AH16" s="355">
        <f>($C$32*0.01*AF16)</f>
        <v>84274125</v>
      </c>
      <c r="AI16" s="378">
        <v>172.87</v>
      </c>
    </row>
    <row r="17" spans="2:35" ht="27" x14ac:dyDescent="0.3">
      <c r="B17" s="283" t="s">
        <v>57</v>
      </c>
      <c r="C17" s="305">
        <f>'CRE-20-001-K_ DACG'!$N$2</f>
        <v>3767.7700000000004</v>
      </c>
      <c r="D17" s="309">
        <v>568</v>
      </c>
      <c r="E17" s="306">
        <f>C17*D17</f>
        <v>2140093.3600000003</v>
      </c>
      <c r="F17" s="307">
        <f>D17/$D$22</f>
        <v>0.1624249356591364</v>
      </c>
      <c r="G17" s="301">
        <f>C17*F17</f>
        <v>611.97979982842446</v>
      </c>
      <c r="H17" s="231">
        <f>G17+G19+G21+SUM(O17:O23)</f>
        <v>3726.4492303020265</v>
      </c>
      <c r="J17" s="283" t="s">
        <v>506</v>
      </c>
      <c r="K17" s="310">
        <f>'Acciones Reg__Exp al Público'!G10</f>
        <v>180.20000000000002</v>
      </c>
      <c r="L17" s="330">
        <v>320</v>
      </c>
      <c r="M17" s="315">
        <f>K17*L17</f>
        <v>57664.000000000007</v>
      </c>
      <c r="N17" s="316">
        <f t="shared" ref="N17:N28" si="4">L17/$L$29</f>
        <v>9.318182744705671E-4</v>
      </c>
      <c r="O17" s="331">
        <f>K17*N17</f>
        <v>0.16791365305959621</v>
      </c>
      <c r="P17" s="315">
        <f>K17*318</f>
        <v>57303.600000000006</v>
      </c>
      <c r="Q17" s="393">
        <f>K17*2</f>
        <v>360.40000000000003</v>
      </c>
      <c r="R17" s="398"/>
      <c r="S17" s="398"/>
      <c r="U17" s="351" t="s">
        <v>507</v>
      </c>
      <c r="V17" s="352">
        <v>15000</v>
      </c>
      <c r="W17" s="364" t="s">
        <v>16</v>
      </c>
      <c r="X17" s="353">
        <v>150000</v>
      </c>
      <c r="Y17" s="354">
        <f t="shared" si="0"/>
        <v>2593050</v>
      </c>
      <c r="Z17" s="364" t="s">
        <v>16</v>
      </c>
      <c r="AA17" s="355">
        <f t="shared" si="1"/>
        <v>25930500</v>
      </c>
      <c r="AB17" s="354">
        <f>($C$33*0.3)*Y17</f>
        <v>10002431070</v>
      </c>
      <c r="AC17" s="355">
        <f>($C$33*0.3)*AA17</f>
        <v>100024310699.99998</v>
      </c>
      <c r="AD17" s="354">
        <f t="shared" si="2"/>
        <v>2593050</v>
      </c>
      <c r="AE17" s="364" t="s">
        <v>16</v>
      </c>
      <c r="AF17" s="355">
        <f t="shared" si="3"/>
        <v>25930500</v>
      </c>
      <c r="AG17" s="354">
        <f>($C$32*0.1*AD17)</f>
        <v>84274125</v>
      </c>
      <c r="AH17" s="355">
        <f>($C$32*0.1*AF17)</f>
        <v>842741250</v>
      </c>
      <c r="AI17" s="378">
        <v>172.87</v>
      </c>
    </row>
    <row r="18" spans="2:35" ht="27" x14ac:dyDescent="0.3">
      <c r="B18" s="284" t="s">
        <v>84</v>
      </c>
      <c r="C18" s="308">
        <f>'CRE-20-001-J_ DACG'!$N$2</f>
        <v>3767.7700000000004</v>
      </c>
      <c r="D18" s="307">
        <v>29</v>
      </c>
      <c r="E18" s="301">
        <f t="shared" ref="E18:E21" si="5">C18*D18</f>
        <v>109265.33000000002</v>
      </c>
      <c r="F18" s="307">
        <f t="shared" ref="F18:F21" si="6">D18/$D$22</f>
        <v>8.2928224192164706E-3</v>
      </c>
      <c r="G18" s="301">
        <f t="shared" ref="G18:G21" si="7">C18*F18</f>
        <v>31.245447526451244</v>
      </c>
      <c r="J18" s="284" t="s">
        <v>518</v>
      </c>
      <c r="K18" s="311">
        <f>'Acciones Reg__Exp al Público'!G14</f>
        <v>118.71000000000001</v>
      </c>
      <c r="L18" s="327">
        <f>C34*12</f>
        <v>158196</v>
      </c>
      <c r="M18" s="312">
        <f t="shared" ref="M18:M28" si="8">K18*L18</f>
        <v>18779447.16</v>
      </c>
      <c r="N18" s="317">
        <f t="shared" si="4"/>
        <v>0.46065601171295573</v>
      </c>
      <c r="O18" s="332">
        <f t="shared" ref="O18:O28" si="9">K18*N18</f>
        <v>54.684475150444975</v>
      </c>
      <c r="P18" s="312">
        <f>K18*C33*12</f>
        <v>18316478.160000004</v>
      </c>
      <c r="Q18" s="394">
        <f>K18*C32*12</f>
        <v>462969</v>
      </c>
      <c r="R18" s="398"/>
      <c r="S18" s="398"/>
      <c r="U18" s="351" t="s">
        <v>509</v>
      </c>
      <c r="V18" s="352">
        <v>15000</v>
      </c>
      <c r="W18" s="364" t="s">
        <v>16</v>
      </c>
      <c r="X18" s="353">
        <v>300000</v>
      </c>
      <c r="Y18" s="354">
        <f t="shared" si="0"/>
        <v>2593050</v>
      </c>
      <c r="Z18" s="364" t="s">
        <v>16</v>
      </c>
      <c r="AA18" s="355">
        <f t="shared" si="1"/>
        <v>51861000</v>
      </c>
      <c r="AB18" s="354">
        <f>($C$33*0.3)*Y18</f>
        <v>10002431070</v>
      </c>
      <c r="AC18" s="355">
        <f>($C$33*0.3)*AA18</f>
        <v>200048621399.99997</v>
      </c>
      <c r="AD18" s="354">
        <f t="shared" si="2"/>
        <v>2593050</v>
      </c>
      <c r="AE18" s="364" t="s">
        <v>16</v>
      </c>
      <c r="AF18" s="355">
        <f t="shared" si="3"/>
        <v>51861000</v>
      </c>
      <c r="AG18" s="354">
        <f>($C$32*0.1*AD18)</f>
        <v>84274125</v>
      </c>
      <c r="AH18" s="355">
        <f>($C$32*0.1*AF18)</f>
        <v>1685482500</v>
      </c>
      <c r="AI18" s="378">
        <v>172.87</v>
      </c>
    </row>
    <row r="19" spans="2:35" ht="27" x14ac:dyDescent="0.3">
      <c r="B19" s="284" t="s">
        <v>88</v>
      </c>
      <c r="C19" s="308">
        <f>'CRE-20-002-J_ DACG'!$N$2</f>
        <v>3748.2300000000005</v>
      </c>
      <c r="D19" s="307">
        <v>2597</v>
      </c>
      <c r="E19" s="301">
        <f t="shared" si="5"/>
        <v>9734153.3100000005</v>
      </c>
      <c r="F19" s="307">
        <f t="shared" si="6"/>
        <v>0.74263654561052328</v>
      </c>
      <c r="G19" s="301">
        <f t="shared" si="7"/>
        <v>2783.5725793537322</v>
      </c>
      <c r="J19" s="328" t="s">
        <v>519</v>
      </c>
      <c r="K19" s="312">
        <f>'Acciones Reg__Exp al Público'!G16</f>
        <v>149.32000000000002</v>
      </c>
      <c r="L19" s="327">
        <f>0.2*C34</f>
        <v>2636.6000000000004</v>
      </c>
      <c r="M19" s="312">
        <f t="shared" si="8"/>
        <v>393697.11200000014</v>
      </c>
      <c r="N19" s="317">
        <f t="shared" si="4"/>
        <v>7.6776001952159299E-3</v>
      </c>
      <c r="O19" s="332">
        <f t="shared" si="9"/>
        <v>1.1464192611496429</v>
      </c>
      <c r="P19" s="312">
        <f>K19*0.2*C33</f>
        <v>383991.31200000003</v>
      </c>
      <c r="Q19" s="394">
        <f>K19*0.2*C32</f>
        <v>9705.8000000000011</v>
      </c>
      <c r="R19" s="398"/>
      <c r="S19" s="398"/>
      <c r="U19" s="351" t="s">
        <v>510</v>
      </c>
      <c r="V19" s="352">
        <v>150000</v>
      </c>
      <c r="W19" s="364" t="s">
        <v>16</v>
      </c>
      <c r="X19" s="353">
        <v>450000</v>
      </c>
      <c r="Y19" s="354">
        <f t="shared" si="0"/>
        <v>25930500</v>
      </c>
      <c r="Z19" s="364" t="s">
        <v>16</v>
      </c>
      <c r="AA19" s="355">
        <f t="shared" si="1"/>
        <v>77791500</v>
      </c>
      <c r="AB19" s="354">
        <f>(Y19*C33*0.02)</f>
        <v>6668287380</v>
      </c>
      <c r="AC19" s="355">
        <f>(AA19*C33*0.02)</f>
        <v>20004862140</v>
      </c>
      <c r="AD19" s="354">
        <f t="shared" si="2"/>
        <v>25930500</v>
      </c>
      <c r="AE19" s="364" t="s">
        <v>16</v>
      </c>
      <c r="AF19" s="355">
        <f t="shared" si="3"/>
        <v>77791500</v>
      </c>
      <c r="AG19" s="354">
        <f>(AD19*(C41*0))</f>
        <v>0</v>
      </c>
      <c r="AH19" s="355">
        <f>((C41*0)*AF19)</f>
        <v>0</v>
      </c>
      <c r="AI19" s="378">
        <v>172.87</v>
      </c>
    </row>
    <row r="20" spans="2:35" ht="27" x14ac:dyDescent="0.3">
      <c r="B20" s="284" t="s">
        <v>160</v>
      </c>
      <c r="C20" s="308">
        <f>'CRE-20-002-K_ DACG'!$N$2</f>
        <v>3748.2300000000005</v>
      </c>
      <c r="D20" s="307">
        <v>1</v>
      </c>
      <c r="E20" s="301">
        <f t="shared" si="5"/>
        <v>3748.2300000000005</v>
      </c>
      <c r="F20" s="307">
        <f t="shared" si="6"/>
        <v>2.8595939376608524E-4</v>
      </c>
      <c r="G20" s="301">
        <f t="shared" si="7"/>
        <v>1.0718415784958537</v>
      </c>
      <c r="J20" s="284" t="s">
        <v>508</v>
      </c>
      <c r="K20" s="313">
        <f>'Acciones Reg__Exp al Público'!G17</f>
        <v>118.71000000000001</v>
      </c>
      <c r="L20" s="327">
        <f>C33*12</f>
        <v>154296</v>
      </c>
      <c r="M20" s="312">
        <f t="shared" si="8"/>
        <v>18316478.16</v>
      </c>
      <c r="N20" s="317">
        <f t="shared" si="4"/>
        <v>0.44929947649284568</v>
      </c>
      <c r="O20" s="332">
        <f t="shared" si="9"/>
        <v>53.336340854465718</v>
      </c>
      <c r="P20" s="312">
        <f>K20*C33*12</f>
        <v>18316478.160000004</v>
      </c>
      <c r="Q20" s="394">
        <v>0</v>
      </c>
      <c r="R20" s="398"/>
      <c r="S20" s="398"/>
      <c r="U20" s="351" t="s">
        <v>512</v>
      </c>
      <c r="V20" s="352">
        <v>150000</v>
      </c>
      <c r="W20" s="364" t="s">
        <v>16</v>
      </c>
      <c r="X20" s="353">
        <v>300000</v>
      </c>
      <c r="Y20" s="354">
        <f t="shared" si="0"/>
        <v>25930500</v>
      </c>
      <c r="Z20" s="364" t="s">
        <v>16</v>
      </c>
      <c r="AA20" s="355">
        <f t="shared" si="1"/>
        <v>51861000</v>
      </c>
      <c r="AB20" s="354">
        <f>(Y20*C33*0.008)</f>
        <v>2667314952</v>
      </c>
      <c r="AC20" s="355">
        <f>AA20*(C33*0.008)</f>
        <v>5334629904</v>
      </c>
      <c r="AD20" s="354">
        <f t="shared" si="2"/>
        <v>25930500</v>
      </c>
      <c r="AE20" s="364" t="s">
        <v>16</v>
      </c>
      <c r="AF20" s="355">
        <f t="shared" si="3"/>
        <v>51861000</v>
      </c>
      <c r="AG20" s="354">
        <f>((D20*0))*AD20</f>
        <v>0</v>
      </c>
      <c r="AH20" s="355">
        <f>((D20*0)*AF20)</f>
        <v>0</v>
      </c>
      <c r="AI20" s="378">
        <v>172.87</v>
      </c>
    </row>
    <row r="21" spans="2:35" ht="40.200000000000003" thickBot="1" x14ac:dyDescent="0.35">
      <c r="B21" s="284" t="s">
        <v>452</v>
      </c>
      <c r="C21" s="308">
        <f>'CRE-20-007-A y CRE-20-008-A'!$N$2</f>
        <v>2476.5700000000002</v>
      </c>
      <c r="D21" s="307">
        <v>302</v>
      </c>
      <c r="E21" s="301">
        <f t="shared" si="5"/>
        <v>747924.14</v>
      </c>
      <c r="F21" s="307">
        <f t="shared" si="6"/>
        <v>8.6359736917357738E-2</v>
      </c>
      <c r="G21" s="301">
        <f t="shared" si="7"/>
        <v>213.87593365742066</v>
      </c>
      <c r="J21" s="284" t="s">
        <v>592</v>
      </c>
      <c r="K21" s="312">
        <f>'Acciones Reg__Exp al Público'!G27</f>
        <v>118.71000000000001</v>
      </c>
      <c r="L21" s="327">
        <f>C34</f>
        <v>13183</v>
      </c>
      <c r="M21" s="312">
        <f t="shared" si="8"/>
        <v>1564953.9300000002</v>
      </c>
      <c r="N21" s="317">
        <f t="shared" si="4"/>
        <v>3.8388000976079646E-2</v>
      </c>
      <c r="O21" s="332">
        <f t="shared" si="9"/>
        <v>4.5570395958704148</v>
      </c>
      <c r="P21" s="312">
        <f>K21*C33</f>
        <v>1526373.1800000002</v>
      </c>
      <c r="Q21" s="394">
        <f>K21*C32</f>
        <v>38580.75</v>
      </c>
      <c r="R21" s="398"/>
      <c r="S21" s="398"/>
      <c r="U21" s="351" t="s">
        <v>514</v>
      </c>
      <c r="V21" s="352">
        <v>150000</v>
      </c>
      <c r="W21" s="364" t="s">
        <v>16</v>
      </c>
      <c r="X21" s="353">
        <v>450000</v>
      </c>
      <c r="Y21" s="354">
        <f t="shared" si="0"/>
        <v>25930500</v>
      </c>
      <c r="Z21" s="364" t="s">
        <v>16</v>
      </c>
      <c r="AA21" s="355">
        <f t="shared" si="1"/>
        <v>77791500</v>
      </c>
      <c r="AB21" s="354">
        <v>0</v>
      </c>
      <c r="AC21" s="355">
        <v>0</v>
      </c>
      <c r="AD21" s="354">
        <f t="shared" si="2"/>
        <v>25930500</v>
      </c>
      <c r="AE21" s="364" t="s">
        <v>16</v>
      </c>
      <c r="AF21" s="355">
        <f t="shared" si="3"/>
        <v>77791500</v>
      </c>
      <c r="AG21" s="354">
        <v>0</v>
      </c>
      <c r="AH21" s="355">
        <v>0</v>
      </c>
      <c r="AI21" s="378">
        <v>172.87</v>
      </c>
    </row>
    <row r="22" spans="2:35" ht="66.599999999999994" thickBot="1" x14ac:dyDescent="0.35">
      <c r="B22" s="285" t="s">
        <v>339</v>
      </c>
      <c r="C22" s="286">
        <f>SUM(C17:C21)</f>
        <v>17508.57</v>
      </c>
      <c r="D22" s="287">
        <f t="shared" ref="D22:G22" si="10">SUM(D17:D21)</f>
        <v>3497</v>
      </c>
      <c r="E22" s="286">
        <f t="shared" si="10"/>
        <v>12735184.370000001</v>
      </c>
      <c r="F22" s="287">
        <f t="shared" si="10"/>
        <v>1</v>
      </c>
      <c r="G22" s="288">
        <f t="shared" si="10"/>
        <v>3641.7456019445244</v>
      </c>
      <c r="J22" s="284" t="s">
        <v>511</v>
      </c>
      <c r="K22" s="313">
        <f>'Acciones Reg__Exp al Público'!G31</f>
        <v>319.34000000000003</v>
      </c>
      <c r="L22" s="327">
        <v>320</v>
      </c>
      <c r="M22" s="312">
        <f t="shared" si="8"/>
        <v>102188.80000000002</v>
      </c>
      <c r="N22" s="317">
        <f t="shared" si="4"/>
        <v>9.318182744705671E-4</v>
      </c>
      <c r="O22" s="332">
        <f t="shared" si="9"/>
        <v>0.29756684776943093</v>
      </c>
      <c r="P22" s="312">
        <f>K22*318</f>
        <v>101550.12000000001</v>
      </c>
      <c r="Q22" s="394">
        <f>K22*2</f>
        <v>638.68000000000006</v>
      </c>
      <c r="R22" s="398"/>
      <c r="S22" s="398"/>
      <c r="U22" s="379" t="s">
        <v>515</v>
      </c>
      <c r="V22" s="380">
        <v>15000</v>
      </c>
      <c r="W22" s="381" t="s">
        <v>16</v>
      </c>
      <c r="X22" s="382">
        <v>450000</v>
      </c>
      <c r="Y22" s="383">
        <f t="shared" si="0"/>
        <v>2593050</v>
      </c>
      <c r="Z22" s="381" t="s">
        <v>16</v>
      </c>
      <c r="AA22" s="384">
        <f t="shared" si="1"/>
        <v>77791500</v>
      </c>
      <c r="AB22" s="383">
        <v>0</v>
      </c>
      <c r="AC22" s="384">
        <v>0</v>
      </c>
      <c r="AD22" s="383">
        <f t="shared" si="2"/>
        <v>2593050</v>
      </c>
      <c r="AE22" s="381" t="s">
        <v>16</v>
      </c>
      <c r="AF22" s="384">
        <f t="shared" si="3"/>
        <v>77791500</v>
      </c>
      <c r="AG22" s="383">
        <v>0</v>
      </c>
      <c r="AH22" s="384">
        <v>0</v>
      </c>
      <c r="AI22" s="385">
        <v>172.87</v>
      </c>
    </row>
    <row r="23" spans="2:35" ht="16.2" x14ac:dyDescent="0.4">
      <c r="B23" s="296"/>
      <c r="C23" s="297"/>
      <c r="D23" s="298"/>
      <c r="E23" s="297"/>
      <c r="F23" s="298"/>
      <c r="G23" s="297"/>
      <c r="J23" s="284" t="s">
        <v>513</v>
      </c>
      <c r="K23" s="313">
        <f>'Acciones Reg__Exp al Público'!G26</f>
        <v>3038.3200000000006</v>
      </c>
      <c r="L23" s="327">
        <v>320</v>
      </c>
      <c r="M23" s="312">
        <f t="shared" si="8"/>
        <v>972262.40000000014</v>
      </c>
      <c r="N23" s="317">
        <f t="shared" si="4"/>
        <v>9.318182744705671E-4</v>
      </c>
      <c r="O23" s="332">
        <f t="shared" si="9"/>
        <v>2.831162099689414</v>
      </c>
      <c r="P23" s="312">
        <f>K23*318</f>
        <v>966185.76000000024</v>
      </c>
      <c r="Q23" s="394">
        <f>K23*2</f>
        <v>6076.6400000000012</v>
      </c>
      <c r="R23" s="398"/>
      <c r="S23" s="398"/>
      <c r="U23" s="361"/>
      <c r="V23" s="299"/>
      <c r="W23" s="304"/>
      <c r="X23" s="299"/>
      <c r="Y23" s="300"/>
      <c r="Z23" s="304"/>
      <c r="AA23" s="300"/>
      <c r="AB23" s="300"/>
      <c r="AC23" s="300"/>
      <c r="AD23" s="300"/>
      <c r="AE23" s="304"/>
      <c r="AF23" s="300"/>
      <c r="AG23" s="300"/>
      <c r="AH23" s="300"/>
      <c r="AI23" s="357"/>
    </row>
    <row r="24" spans="2:35" ht="16.2" x14ac:dyDescent="0.4">
      <c r="B24" s="296"/>
      <c r="C24" s="297"/>
      <c r="D24" s="298"/>
      <c r="E24" s="297"/>
      <c r="F24" s="298"/>
      <c r="G24" s="297"/>
      <c r="J24" s="284" t="s">
        <v>520</v>
      </c>
      <c r="K24" s="313">
        <f>'Acciones Reg__Exp al Público'!G29</f>
        <v>118.71000000000001</v>
      </c>
      <c r="L24" s="327">
        <f>C34</f>
        <v>13183</v>
      </c>
      <c r="M24" s="312">
        <f t="shared" si="8"/>
        <v>1564953.9300000002</v>
      </c>
      <c r="N24" s="317">
        <f t="shared" si="4"/>
        <v>3.8388000976079646E-2</v>
      </c>
      <c r="O24" s="332">
        <f t="shared" si="9"/>
        <v>4.5570395958704148</v>
      </c>
      <c r="P24" s="312">
        <f>K24*C33</f>
        <v>1526373.1800000002</v>
      </c>
      <c r="Q24" s="394">
        <f>K24*C32</f>
        <v>38580.75</v>
      </c>
      <c r="R24" s="398"/>
      <c r="S24" s="398"/>
      <c r="U24" s="361"/>
      <c r="V24" s="299"/>
      <c r="W24" s="304"/>
      <c r="X24" s="299"/>
      <c r="Y24" s="300"/>
      <c r="Z24" s="304"/>
      <c r="AA24" s="300"/>
      <c r="AB24" s="300"/>
      <c r="AC24" s="300"/>
      <c r="AD24" s="363"/>
      <c r="AE24" s="364"/>
      <c r="AF24" s="363"/>
      <c r="AG24" s="363"/>
      <c r="AH24" s="300"/>
      <c r="AI24" s="357"/>
    </row>
    <row r="25" spans="2:35" ht="16.2" x14ac:dyDescent="0.4">
      <c r="B25" s="296"/>
      <c r="C25" s="297"/>
      <c r="D25" s="298"/>
      <c r="E25" s="297"/>
      <c r="F25" s="298"/>
      <c r="G25" s="297"/>
      <c r="J25" s="284" t="s">
        <v>675</v>
      </c>
      <c r="K25" s="313">
        <f>'Acciones Reg__Exp al Público'!G27</f>
        <v>118.71000000000001</v>
      </c>
      <c r="L25" s="327">
        <v>320</v>
      </c>
      <c r="M25" s="312">
        <f t="shared" si="8"/>
        <v>37987.200000000004</v>
      </c>
      <c r="N25" s="317">
        <f t="shared" si="4"/>
        <v>9.318182744705671E-4</v>
      </c>
      <c r="O25" s="332">
        <f t="shared" si="9"/>
        <v>0.11061614736240102</v>
      </c>
      <c r="P25" s="312">
        <f>K25*318</f>
        <v>37749.780000000006</v>
      </c>
      <c r="Q25" s="394">
        <f>K25*2</f>
        <v>237.42000000000002</v>
      </c>
      <c r="R25" s="398"/>
      <c r="S25" s="398"/>
      <c r="U25" s="361"/>
      <c r="V25" s="299"/>
      <c r="W25" s="304"/>
      <c r="X25" s="299"/>
      <c r="Y25" s="300"/>
      <c r="Z25" s="304"/>
      <c r="AA25" s="300"/>
      <c r="AB25" s="300"/>
      <c r="AC25" s="300"/>
      <c r="AD25" s="363"/>
      <c r="AE25" s="364"/>
      <c r="AF25" s="363"/>
      <c r="AG25" s="363"/>
      <c r="AH25" s="300"/>
      <c r="AI25" s="357"/>
    </row>
    <row r="26" spans="2:35" ht="18.600000000000001" thickBot="1" x14ac:dyDescent="0.45">
      <c r="J26" s="284" t="s">
        <v>516</v>
      </c>
      <c r="K26" s="313">
        <f>'Acciones Reg__Exp al Público'!G30</f>
        <v>90.100000000000009</v>
      </c>
      <c r="L26" s="327">
        <v>320</v>
      </c>
      <c r="M26" s="312">
        <f t="shared" si="8"/>
        <v>28832.000000000004</v>
      </c>
      <c r="N26" s="317">
        <f t="shared" si="4"/>
        <v>9.318182744705671E-4</v>
      </c>
      <c r="O26" s="332">
        <f t="shared" si="9"/>
        <v>8.3956826529798106E-2</v>
      </c>
      <c r="P26" s="312">
        <f>K26*318</f>
        <v>28651.800000000003</v>
      </c>
      <c r="Q26" s="394">
        <f>K26*2</f>
        <v>180.20000000000002</v>
      </c>
      <c r="R26" s="398"/>
      <c r="S26" s="398"/>
      <c r="U26" s="362" t="s">
        <v>430</v>
      </c>
      <c r="V26" s="358"/>
      <c r="W26" s="358"/>
      <c r="X26" s="358"/>
      <c r="Y26" s="358"/>
      <c r="Z26" s="358"/>
      <c r="AA26" s="358"/>
      <c r="AB26" s="370">
        <f>SUM(AB15:AB22)</f>
        <v>41009967387</v>
      </c>
      <c r="AC26" s="359">
        <f>SUM(AC15:AC22)</f>
        <v>458778171743.99994</v>
      </c>
      <c r="AD26" s="365"/>
      <c r="AE26" s="366" t="s">
        <v>16</v>
      </c>
      <c r="AF26" s="367"/>
      <c r="AG26" s="371">
        <f>SUM(AG15:AG22)</f>
        <v>257036081.25</v>
      </c>
      <c r="AH26" s="356">
        <f>SUM(AH15:AH22)</f>
        <v>3455239125</v>
      </c>
      <c r="AI26" s="289"/>
    </row>
    <row r="27" spans="2:35" ht="18.600000000000001" thickBot="1" x14ac:dyDescent="0.45">
      <c r="J27" s="284" t="s">
        <v>517</v>
      </c>
      <c r="K27" s="313">
        <f>'Acciones Reg__Exp al Público'!G32</f>
        <v>118.71000000000001</v>
      </c>
      <c r="L27" s="327">
        <v>320</v>
      </c>
      <c r="M27" s="312">
        <f t="shared" si="8"/>
        <v>37987.200000000004</v>
      </c>
      <c r="N27" s="317">
        <f t="shared" si="4"/>
        <v>9.318182744705671E-4</v>
      </c>
      <c r="O27" s="332">
        <f t="shared" si="9"/>
        <v>0.11061614736240102</v>
      </c>
      <c r="P27" s="312">
        <f>K27*318</f>
        <v>37749.780000000006</v>
      </c>
      <c r="Q27" s="394">
        <f>K27*2</f>
        <v>237.42000000000002</v>
      </c>
      <c r="R27" s="398"/>
      <c r="S27" s="398"/>
      <c r="U27" s="302"/>
      <c r="V27" s="302"/>
      <c r="W27" s="302"/>
      <c r="X27" s="302"/>
      <c r="Y27" s="302"/>
      <c r="Z27" s="302"/>
      <c r="AA27" s="302"/>
      <c r="AB27" s="302"/>
      <c r="AC27" s="302"/>
      <c r="AD27" s="368"/>
      <c r="AE27" s="368"/>
      <c r="AF27" s="368"/>
      <c r="AG27" s="369"/>
      <c r="AH27" s="303"/>
      <c r="AI27" s="304"/>
    </row>
    <row r="28" spans="2:35" ht="33" thickBot="1" x14ac:dyDescent="0.45">
      <c r="J28" s="284" t="s">
        <v>537</v>
      </c>
      <c r="K28" s="313">
        <f>'Acciones Reg__Exp al Público'!G33</f>
        <v>23510.99</v>
      </c>
      <c r="L28" s="327">
        <v>2413</v>
      </c>
      <c r="M28" s="312">
        <f t="shared" si="8"/>
        <v>56732018.870000005</v>
      </c>
      <c r="N28" s="317">
        <f t="shared" si="4"/>
        <v>7.0264921759296203E-3</v>
      </c>
      <c r="O28" s="332">
        <f t="shared" si="9"/>
        <v>165.19978728335957</v>
      </c>
      <c r="P28" s="319">
        <f>K28*L28*1</f>
        <v>56732018.870000005</v>
      </c>
      <c r="Q28" s="395">
        <f>L28*0*K28</f>
        <v>0</v>
      </c>
      <c r="R28" s="398"/>
      <c r="S28" s="398"/>
      <c r="AC28" s="231">
        <f>AB26+AG26</f>
        <v>41267003468.25</v>
      </c>
      <c r="AD28" s="18"/>
      <c r="AE28" s="18"/>
      <c r="AF28" s="18"/>
      <c r="AG28" s="369"/>
    </row>
    <row r="29" spans="2:35" ht="18.600000000000001" thickBot="1" x14ac:dyDescent="0.35">
      <c r="J29" s="329" t="s">
        <v>339</v>
      </c>
      <c r="K29" s="314">
        <f>SUM(K17:K27)</f>
        <v>4489.5400000000009</v>
      </c>
      <c r="L29" s="314">
        <f t="shared" ref="L29:Q29" si="11">SUM(L17:L27)</f>
        <v>343414.6</v>
      </c>
      <c r="M29" s="314">
        <f t="shared" si="11"/>
        <v>41856451.891999997</v>
      </c>
      <c r="N29" s="314">
        <f t="shared" si="11"/>
        <v>0.99999999999999989</v>
      </c>
      <c r="O29" s="314">
        <f t="shared" si="11"/>
        <v>121.88314617957424</v>
      </c>
      <c r="P29" s="314">
        <f t="shared" si="11"/>
        <v>41298884.832000002</v>
      </c>
      <c r="Q29" s="396">
        <f t="shared" si="11"/>
        <v>557567.06000000006</v>
      </c>
      <c r="R29" s="399"/>
      <c r="S29" s="399"/>
      <c r="AD29" s="18"/>
      <c r="AE29" s="18"/>
      <c r="AF29" s="18"/>
      <c r="AG29" s="18"/>
    </row>
    <row r="30" spans="2:35" x14ac:dyDescent="0.3">
      <c r="P30" s="231">
        <f>P28+P29</f>
        <v>98030903.702000007</v>
      </c>
      <c r="V30" s="290"/>
      <c r="X30" s="290"/>
      <c r="AD30" s="18"/>
      <c r="AE30" s="18"/>
      <c r="AF30" s="18"/>
      <c r="AG30" s="18"/>
    </row>
    <row r="31" spans="2:35" ht="15" thickBot="1" x14ac:dyDescent="0.35">
      <c r="V31" s="290"/>
      <c r="W31" s="231"/>
      <c r="X31" s="291"/>
      <c r="Y31" s="231"/>
      <c r="Z31" s="231"/>
      <c r="AD31" s="18"/>
      <c r="AE31" s="18"/>
      <c r="AF31" s="18"/>
      <c r="AG31" s="18"/>
    </row>
    <row r="32" spans="2:35" ht="33.6" x14ac:dyDescent="0.4">
      <c r="B32" s="292" t="s">
        <v>521</v>
      </c>
      <c r="C32" s="293">
        <v>325</v>
      </c>
      <c r="P32" s="231"/>
      <c r="V32" s="290"/>
      <c r="W32" s="231"/>
      <c r="X32" s="291"/>
      <c r="Y32" s="231"/>
      <c r="Z32" s="231"/>
      <c r="AD32" s="18"/>
      <c r="AE32" s="18"/>
      <c r="AF32" s="18"/>
      <c r="AG32" s="18"/>
    </row>
    <row r="33" spans="2:15" ht="34.200000000000003" thickBot="1" x14ac:dyDescent="0.45">
      <c r="B33" s="294" t="s">
        <v>522</v>
      </c>
      <c r="C33" s="295">
        <v>12858</v>
      </c>
      <c r="O33" s="231">
        <f>P29+Q29</f>
        <v>41856451.892000005</v>
      </c>
    </row>
    <row r="34" spans="2:15" ht="25.2" thickBot="1" x14ac:dyDescent="0.6">
      <c r="B34" s="340" t="s">
        <v>523</v>
      </c>
      <c r="C34" s="341">
        <f>SUM(C32:C33)</f>
        <v>13183</v>
      </c>
    </row>
    <row r="37" spans="2:15" ht="15" thickBot="1" x14ac:dyDescent="0.35"/>
    <row r="38" spans="2:15" ht="28.8" x14ac:dyDescent="0.3">
      <c r="B38" s="336" t="s">
        <v>539</v>
      </c>
      <c r="C38" s="342">
        <v>4</v>
      </c>
    </row>
    <row r="39" spans="2:15" ht="28.8" x14ac:dyDescent="0.3">
      <c r="B39" s="337" t="s">
        <v>538</v>
      </c>
      <c r="C39" s="343">
        <v>106</v>
      </c>
    </row>
    <row r="40" spans="2:15" ht="28.8" x14ac:dyDescent="0.3">
      <c r="B40" s="337" t="s">
        <v>540</v>
      </c>
      <c r="C40" s="343">
        <v>280</v>
      </c>
    </row>
    <row r="41" spans="2:15" ht="29.4" thickBot="1" x14ac:dyDescent="0.35">
      <c r="B41" s="338" t="s">
        <v>541</v>
      </c>
      <c r="C41" s="344">
        <v>1</v>
      </c>
    </row>
    <row r="42" spans="2:15" ht="21.6" thickBot="1" x14ac:dyDescent="0.45">
      <c r="B42" s="339" t="s">
        <v>339</v>
      </c>
      <c r="C42" s="345">
        <f>SUM(C38:C41)</f>
        <v>391</v>
      </c>
    </row>
    <row r="61" spans="4:4" x14ac:dyDescent="0.3">
      <c r="D61" s="348"/>
    </row>
  </sheetData>
  <mergeCells count="18">
    <mergeCell ref="J14:Q14"/>
    <mergeCell ref="U13:AI13"/>
    <mergeCell ref="B14:G14"/>
    <mergeCell ref="V14:X14"/>
    <mergeCell ref="Y14:AA14"/>
    <mergeCell ref="AB14:AC14"/>
    <mergeCell ref="AD14:AF14"/>
    <mergeCell ref="AG14:AH14"/>
    <mergeCell ref="U12:AI12"/>
    <mergeCell ref="B2:O2"/>
    <mergeCell ref="E4:F4"/>
    <mergeCell ref="G4:H4"/>
    <mergeCell ref="K4:L4"/>
    <mergeCell ref="N4:O4"/>
    <mergeCell ref="N5:O5"/>
    <mergeCell ref="N6:O6"/>
    <mergeCell ref="B8:O8"/>
    <mergeCell ref="U3:V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1F74D-7551-45A5-A72C-A5CEE9057D08}">
  <dimension ref="B1:G34"/>
  <sheetViews>
    <sheetView workbookViewId="0">
      <selection activeCell="D5" sqref="D5"/>
    </sheetView>
  </sheetViews>
  <sheetFormatPr baseColWidth="10" defaultColWidth="9.109375" defaultRowHeight="14.4" x14ac:dyDescent="0.3"/>
  <cols>
    <col min="2" max="2" width="31.6640625" customWidth="1"/>
    <col min="3" max="3" width="23.5546875" customWidth="1"/>
    <col min="4" max="4" width="12.109375" customWidth="1"/>
    <col min="5" max="5" width="80.88671875" customWidth="1"/>
    <col min="7" max="7" width="17.6640625" customWidth="1"/>
  </cols>
  <sheetData>
    <row r="1" spans="2:7" ht="15" thickBot="1" x14ac:dyDescent="0.35"/>
    <row r="2" spans="2:7" ht="15" thickBot="1" x14ac:dyDescent="0.35">
      <c r="B2" s="525" t="s">
        <v>286</v>
      </c>
      <c r="C2" s="526"/>
      <c r="D2" s="526"/>
      <c r="E2" s="527"/>
    </row>
    <row r="3" spans="2:7" x14ac:dyDescent="0.3">
      <c r="B3" s="91" t="s">
        <v>287</v>
      </c>
      <c r="C3" s="92" t="s">
        <v>288</v>
      </c>
      <c r="D3" s="92" t="s">
        <v>289</v>
      </c>
      <c r="E3" s="93" t="s">
        <v>290</v>
      </c>
    </row>
    <row r="4" spans="2:7" ht="20.399999999999999" x14ac:dyDescent="0.3">
      <c r="B4" s="94" t="s">
        <v>291</v>
      </c>
      <c r="C4" s="95">
        <v>13282</v>
      </c>
      <c r="D4" s="95">
        <f>(C4/20)/8</f>
        <v>83.012500000000003</v>
      </c>
      <c r="E4" s="96" t="s">
        <v>292</v>
      </c>
    </row>
    <row r="5" spans="2:7" ht="40.799999999999997" x14ac:dyDescent="0.3">
      <c r="B5" s="94" t="s">
        <v>293</v>
      </c>
      <c r="C5" s="95">
        <v>8500</v>
      </c>
      <c r="D5" s="95">
        <f>(C5/20)/8</f>
        <v>53.125</v>
      </c>
      <c r="E5" s="96" t="s">
        <v>294</v>
      </c>
    </row>
    <row r="7" spans="2:7" ht="15" thickBot="1" x14ac:dyDescent="0.35">
      <c r="B7" s="528" t="s">
        <v>295</v>
      </c>
      <c r="C7" s="529"/>
      <c r="D7" s="529"/>
      <c r="E7" s="530"/>
    </row>
    <row r="8" spans="2:7" x14ac:dyDescent="0.3">
      <c r="B8" s="97" t="s">
        <v>296</v>
      </c>
      <c r="C8" s="98" t="s">
        <v>288</v>
      </c>
      <c r="D8" s="99" t="s">
        <v>289</v>
      </c>
      <c r="E8" s="100" t="s">
        <v>290</v>
      </c>
    </row>
    <row r="9" spans="2:7" x14ac:dyDescent="0.3">
      <c r="B9" s="101" t="s">
        <v>297</v>
      </c>
      <c r="C9" s="102">
        <v>349</v>
      </c>
      <c r="D9" s="102">
        <f>(C9/20)/8</f>
        <v>2.1812499999999999</v>
      </c>
      <c r="E9" s="103" t="s">
        <v>298</v>
      </c>
    </row>
    <row r="10" spans="2:7" ht="21.6" x14ac:dyDescent="0.3">
      <c r="B10" s="101" t="s">
        <v>299</v>
      </c>
      <c r="C10" s="102">
        <v>614</v>
      </c>
      <c r="D10" s="102">
        <f>(C10/20)/8</f>
        <v>3.8374999999999999</v>
      </c>
      <c r="E10" s="104" t="s">
        <v>300</v>
      </c>
      <c r="G10" s="105"/>
    </row>
    <row r="11" spans="2:7" ht="15" thickBot="1" x14ac:dyDescent="0.35">
      <c r="B11" s="106" t="s">
        <v>301</v>
      </c>
      <c r="C11" s="107"/>
      <c r="D11" s="108">
        <f>(65/1000)*D33</f>
        <v>7.178166666666666E-2</v>
      </c>
      <c r="E11" s="109" t="s">
        <v>302</v>
      </c>
    </row>
    <row r="13" spans="2:7" ht="15" thickBot="1" x14ac:dyDescent="0.35">
      <c r="B13" s="531" t="s">
        <v>303</v>
      </c>
      <c r="C13" s="532"/>
      <c r="D13" s="532"/>
      <c r="E13" s="533"/>
    </row>
    <row r="14" spans="2:7" x14ac:dyDescent="0.3">
      <c r="B14" s="110" t="s">
        <v>287</v>
      </c>
      <c r="C14" s="111" t="s">
        <v>304</v>
      </c>
      <c r="D14" s="534" t="s">
        <v>290</v>
      </c>
      <c r="E14" s="535"/>
    </row>
    <row r="15" spans="2:7" ht="29.25" customHeight="1" x14ac:dyDescent="0.3">
      <c r="B15" s="112" t="s">
        <v>305</v>
      </c>
      <c r="C15" s="113">
        <v>1</v>
      </c>
      <c r="D15" s="536" t="s">
        <v>306</v>
      </c>
      <c r="E15" s="537"/>
    </row>
    <row r="16" spans="2:7" ht="34.5" customHeight="1" thickBot="1" x14ac:dyDescent="0.35">
      <c r="B16" s="114" t="s">
        <v>307</v>
      </c>
      <c r="C16" s="115">
        <v>1</v>
      </c>
      <c r="D16" s="538" t="s">
        <v>306</v>
      </c>
      <c r="E16" s="539"/>
    </row>
    <row r="19" spans="2:5" ht="15" thickBot="1" x14ac:dyDescent="0.35">
      <c r="B19" s="525" t="s">
        <v>308</v>
      </c>
      <c r="C19" s="526"/>
      <c r="D19" s="526"/>
      <c r="E19" s="527"/>
    </row>
    <row r="20" spans="2:5" ht="43.2" x14ac:dyDescent="0.3">
      <c r="B20" s="116" t="s">
        <v>309</v>
      </c>
      <c r="C20" s="117" t="s">
        <v>310</v>
      </c>
      <c r="D20" s="117" t="s">
        <v>311</v>
      </c>
      <c r="E20" s="118" t="s">
        <v>312</v>
      </c>
    </row>
    <row r="21" spans="2:5" x14ac:dyDescent="0.3">
      <c r="B21" s="119" t="s">
        <v>313</v>
      </c>
      <c r="C21" s="120">
        <v>0.88200000000000001</v>
      </c>
      <c r="D21" s="120">
        <v>1.073</v>
      </c>
      <c r="E21" s="121">
        <v>3.1339999999999999</v>
      </c>
    </row>
    <row r="22" spans="2:5" x14ac:dyDescent="0.3">
      <c r="B22" s="119" t="s">
        <v>314</v>
      </c>
      <c r="C22" s="120">
        <v>0.88700000000000001</v>
      </c>
      <c r="D22" s="120">
        <v>1.079</v>
      </c>
      <c r="E22" s="121">
        <v>3.153</v>
      </c>
    </row>
    <row r="23" spans="2:5" x14ac:dyDescent="0.3">
      <c r="B23" s="119" t="s">
        <v>315</v>
      </c>
      <c r="C23" s="120">
        <v>0.89200000000000002</v>
      </c>
      <c r="D23" s="120">
        <v>1.085</v>
      </c>
      <c r="E23" s="121">
        <v>3.1720000000000002</v>
      </c>
    </row>
    <row r="24" spans="2:5" x14ac:dyDescent="0.3">
      <c r="B24" s="119" t="s">
        <v>316</v>
      </c>
      <c r="C24" s="120">
        <v>0.89700000000000002</v>
      </c>
      <c r="D24" s="120">
        <v>1.0429999999999999</v>
      </c>
      <c r="E24" s="121">
        <v>3.05</v>
      </c>
    </row>
    <row r="25" spans="2:5" x14ac:dyDescent="0.3">
      <c r="B25" s="119" t="s">
        <v>317</v>
      </c>
      <c r="C25" s="120">
        <v>0.90200000000000002</v>
      </c>
      <c r="D25" s="120">
        <v>1.097</v>
      </c>
      <c r="E25" s="121">
        <v>3.21</v>
      </c>
    </row>
    <row r="26" spans="2:5" x14ac:dyDescent="0.3">
      <c r="B26" s="119" t="s">
        <v>318</v>
      </c>
      <c r="C26" s="120">
        <v>0.90700000000000003</v>
      </c>
      <c r="D26" s="120">
        <v>1.1040000000000001</v>
      </c>
      <c r="E26" s="121">
        <v>3.0659999999999998</v>
      </c>
    </row>
    <row r="27" spans="2:5" x14ac:dyDescent="0.3">
      <c r="B27" s="119" t="s">
        <v>319</v>
      </c>
      <c r="C27" s="120">
        <v>0.91200000000000003</v>
      </c>
      <c r="D27" s="120">
        <v>1.111</v>
      </c>
      <c r="E27" s="121">
        <v>3.2480000000000002</v>
      </c>
    </row>
    <row r="28" spans="2:5" x14ac:dyDescent="0.3">
      <c r="B28" s="119" t="s">
        <v>320</v>
      </c>
      <c r="C28" s="120">
        <v>0.91700000000000004</v>
      </c>
      <c r="D28" s="120">
        <v>1.1180000000000001</v>
      </c>
      <c r="E28" s="121">
        <v>3.2669999999999999</v>
      </c>
    </row>
    <row r="29" spans="2:5" x14ac:dyDescent="0.3">
      <c r="B29" s="119" t="s">
        <v>321</v>
      </c>
      <c r="C29" s="120">
        <v>0.92200000000000004</v>
      </c>
      <c r="D29" s="120">
        <v>1.125</v>
      </c>
      <c r="E29" s="121">
        <v>3.286</v>
      </c>
    </row>
    <row r="30" spans="2:5" x14ac:dyDescent="0.3">
      <c r="B30" s="119" t="s">
        <v>322</v>
      </c>
      <c r="C30" s="120">
        <v>0.92700000000000005</v>
      </c>
      <c r="D30" s="120">
        <v>1.1319999999999999</v>
      </c>
      <c r="E30" s="121">
        <v>3.306</v>
      </c>
    </row>
    <row r="31" spans="2:5" x14ac:dyDescent="0.3">
      <c r="B31" s="119" t="s">
        <v>323</v>
      </c>
      <c r="C31" s="120">
        <v>0.93300000000000005</v>
      </c>
      <c r="D31" s="120">
        <v>1.139</v>
      </c>
      <c r="E31" s="121">
        <v>3.3260000000000001</v>
      </c>
    </row>
    <row r="32" spans="2:5" x14ac:dyDescent="0.3">
      <c r="B32" s="119" t="s">
        <v>324</v>
      </c>
      <c r="C32" s="120">
        <v>0.93899999999999995</v>
      </c>
      <c r="D32" s="120">
        <v>1.1459999999999999</v>
      </c>
      <c r="E32" s="121">
        <v>3.3460000000000001</v>
      </c>
    </row>
    <row r="33" spans="2:5" ht="15" thickBot="1" x14ac:dyDescent="0.35">
      <c r="B33" s="122" t="s">
        <v>325</v>
      </c>
      <c r="C33" s="123">
        <f>AVERAGE(C21:C32)</f>
        <v>0.90974999999999995</v>
      </c>
      <c r="D33" s="123">
        <f t="shared" ref="D33:E33" si="0">AVERAGE(D21:D32)</f>
        <v>1.1043333333333332</v>
      </c>
      <c r="E33" s="124">
        <f t="shared" si="0"/>
        <v>3.2136666666666671</v>
      </c>
    </row>
    <row r="34" spans="2:5" x14ac:dyDescent="0.3">
      <c r="B34" s="125" t="s">
        <v>326</v>
      </c>
    </row>
  </sheetData>
  <mergeCells count="7">
    <mergeCell ref="B19:E19"/>
    <mergeCell ref="B2:E2"/>
    <mergeCell ref="B7:E7"/>
    <mergeCell ref="B13:E13"/>
    <mergeCell ref="D14:E14"/>
    <mergeCell ref="D15:E15"/>
    <mergeCell ref="D16:E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68293-5580-4769-BB7D-322AF3A8E795}">
  <dimension ref="A1:Y54"/>
  <sheetViews>
    <sheetView showGridLines="0" topLeftCell="B1" zoomScaleNormal="100" workbookViewId="0">
      <selection activeCell="K8" sqref="K8"/>
    </sheetView>
  </sheetViews>
  <sheetFormatPr baseColWidth="10" defaultRowHeight="14.4" x14ac:dyDescent="0.3"/>
  <cols>
    <col min="1" max="1" width="18" customWidth="1"/>
    <col min="2" max="2" width="57.6640625" customWidth="1"/>
    <col min="3" max="3" width="16.6640625" customWidth="1"/>
    <col min="4" max="4" width="17.6640625" customWidth="1"/>
    <col min="5" max="5" width="17" customWidth="1"/>
    <col min="6" max="6" width="30.33203125" customWidth="1"/>
    <col min="7" max="7" width="32.6640625" customWidth="1"/>
    <col min="8" max="8" width="10.44140625" customWidth="1"/>
    <col min="9" max="10" width="10.44140625" style="20" customWidth="1"/>
    <col min="14" max="14" width="12.33203125" bestFit="1" customWidth="1"/>
  </cols>
  <sheetData>
    <row r="1" spans="1:25" ht="15" thickBot="1" x14ac:dyDescent="0.35">
      <c r="A1" s="465" t="s">
        <v>18</v>
      </c>
      <c r="B1" s="466"/>
      <c r="C1" s="466"/>
      <c r="D1" s="466"/>
      <c r="E1" s="466"/>
      <c r="F1" s="466"/>
      <c r="G1" s="466"/>
      <c r="H1" s="467"/>
      <c r="I1" s="80"/>
      <c r="J1" s="80"/>
      <c r="K1" s="449" t="s">
        <v>343</v>
      </c>
      <c r="L1" s="450"/>
      <c r="M1" s="450"/>
      <c r="N1" s="451"/>
    </row>
    <row r="2" spans="1:25" ht="18.75" customHeight="1" x14ac:dyDescent="0.3">
      <c r="A2" s="33" t="s">
        <v>32</v>
      </c>
      <c r="B2" s="27" t="s">
        <v>19</v>
      </c>
      <c r="C2" s="28"/>
      <c r="D2" s="28"/>
      <c r="E2" s="28"/>
      <c r="F2" s="28"/>
      <c r="G2" s="28"/>
      <c r="H2" s="29"/>
      <c r="I2" s="23"/>
      <c r="J2" s="23"/>
      <c r="K2" s="456" t="s">
        <v>342</v>
      </c>
      <c r="L2" s="457"/>
      <c r="M2" s="458"/>
      <c r="N2" s="184">
        <f>I46</f>
        <v>3767.7700000000004</v>
      </c>
      <c r="P2" s="183"/>
      <c r="Q2" s="183"/>
      <c r="R2" s="183"/>
      <c r="S2" s="183"/>
      <c r="T2" s="183"/>
    </row>
    <row r="3" spans="1:25" ht="22.5" customHeight="1" x14ac:dyDescent="0.3">
      <c r="A3" s="34" t="s">
        <v>20</v>
      </c>
      <c r="B3" s="30" t="s">
        <v>57</v>
      </c>
      <c r="C3" s="23"/>
      <c r="D3" s="23"/>
      <c r="E3" s="23"/>
      <c r="F3" s="23"/>
      <c r="G3" s="23"/>
      <c r="H3" s="24"/>
      <c r="I3" s="23"/>
      <c r="J3" s="23"/>
      <c r="K3" s="459" t="s">
        <v>344</v>
      </c>
      <c r="L3" s="460"/>
      <c r="M3" s="461"/>
      <c r="N3" s="185">
        <f>K46+M46</f>
        <v>46.5</v>
      </c>
      <c r="P3" s="183"/>
      <c r="Q3" s="183"/>
      <c r="R3" s="183"/>
      <c r="S3" s="183"/>
      <c r="T3" s="183"/>
    </row>
    <row r="4" spans="1:25" ht="15" customHeight="1" x14ac:dyDescent="0.3">
      <c r="A4" s="35" t="s">
        <v>21</v>
      </c>
      <c r="B4" s="31" t="s">
        <v>22</v>
      </c>
      <c r="C4" s="21"/>
      <c r="D4" s="21"/>
      <c r="E4" s="21"/>
      <c r="F4" s="21"/>
      <c r="G4" s="21"/>
      <c r="H4" s="22"/>
      <c r="I4" s="23"/>
      <c r="J4" s="23"/>
      <c r="K4" s="459" t="s">
        <v>283</v>
      </c>
      <c r="L4" s="460"/>
      <c r="M4" s="461"/>
      <c r="N4" s="186">
        <f>L46+N46</f>
        <v>3456.5850000000005</v>
      </c>
      <c r="P4" s="183"/>
      <c r="Q4" s="183"/>
      <c r="R4" s="183"/>
      <c r="S4" s="183"/>
      <c r="T4" s="183"/>
    </row>
    <row r="5" spans="1:25" ht="27" customHeight="1" thickBot="1" x14ac:dyDescent="0.35">
      <c r="A5" s="34" t="s">
        <v>23</v>
      </c>
      <c r="B5" s="30" t="s">
        <v>24</v>
      </c>
      <c r="C5" s="23"/>
      <c r="D5" s="23"/>
      <c r="E5" s="23"/>
      <c r="F5" s="23"/>
      <c r="G5" s="23"/>
      <c r="H5" s="24"/>
      <c r="I5" s="23"/>
      <c r="J5" s="23"/>
      <c r="K5" s="452" t="s">
        <v>341</v>
      </c>
      <c r="L5" s="453"/>
      <c r="M5" s="454"/>
      <c r="N5" s="187">
        <f>P46+R46</f>
        <v>311.18499999999995</v>
      </c>
      <c r="P5" s="183"/>
      <c r="Q5" s="183"/>
      <c r="R5" s="183"/>
      <c r="S5" s="183"/>
      <c r="T5" s="183"/>
    </row>
    <row r="6" spans="1:25" ht="33" customHeight="1" x14ac:dyDescent="0.3">
      <c r="A6" s="35" t="s">
        <v>25</v>
      </c>
      <c r="B6" s="439" t="s">
        <v>26</v>
      </c>
      <c r="C6" s="440"/>
      <c r="D6" s="440"/>
      <c r="E6" s="440"/>
      <c r="F6" s="440"/>
      <c r="G6" s="440"/>
      <c r="H6" s="441"/>
      <c r="I6" s="81"/>
      <c r="J6" s="81"/>
      <c r="K6" s="182"/>
      <c r="L6" s="182"/>
      <c r="M6" s="182"/>
      <c r="N6" s="182"/>
      <c r="O6" s="182"/>
      <c r="P6" s="182"/>
      <c r="Q6" s="182"/>
      <c r="R6" s="182"/>
      <c r="S6" s="182"/>
      <c r="T6" s="182"/>
    </row>
    <row r="7" spans="1:25" ht="19.2" x14ac:dyDescent="0.3">
      <c r="A7" s="34" t="s">
        <v>35</v>
      </c>
      <c r="B7" s="30" t="s">
        <v>87</v>
      </c>
      <c r="C7" s="23"/>
      <c r="D7" s="23"/>
      <c r="E7" s="23"/>
      <c r="F7" s="23"/>
      <c r="G7" s="23"/>
      <c r="H7" s="24"/>
      <c r="I7" s="23"/>
      <c r="J7" s="23"/>
      <c r="K7" s="182"/>
      <c r="L7" s="182"/>
      <c r="M7" s="182"/>
      <c r="N7" s="182"/>
      <c r="O7" s="182"/>
      <c r="P7" s="182"/>
      <c r="Q7" s="182"/>
      <c r="R7" s="182"/>
      <c r="S7" s="182"/>
      <c r="T7" s="182"/>
    </row>
    <row r="8" spans="1:25" x14ac:dyDescent="0.3">
      <c r="A8" s="35" t="s">
        <v>28</v>
      </c>
      <c r="B8" s="31" t="s">
        <v>29</v>
      </c>
      <c r="C8" s="21"/>
      <c r="D8" s="21"/>
      <c r="E8" s="21"/>
      <c r="F8" s="21"/>
      <c r="G8" s="21"/>
      <c r="H8" s="22"/>
      <c r="I8" s="23"/>
      <c r="J8" s="23"/>
      <c r="K8" s="182"/>
      <c r="L8" s="182"/>
      <c r="M8" s="182"/>
      <c r="N8" s="182"/>
      <c r="O8" s="182"/>
      <c r="P8" s="182"/>
      <c r="Q8" s="182"/>
      <c r="R8" s="182"/>
      <c r="S8" s="182"/>
      <c r="T8" s="182"/>
    </row>
    <row r="9" spans="1:25" x14ac:dyDescent="0.3">
      <c r="A9" s="34" t="s">
        <v>30</v>
      </c>
      <c r="B9" s="30" t="s">
        <v>31</v>
      </c>
      <c r="C9" s="23"/>
      <c r="D9" s="23"/>
      <c r="E9" s="23"/>
      <c r="F9" s="23"/>
      <c r="G9" s="23"/>
      <c r="H9" s="24"/>
      <c r="I9" s="23"/>
      <c r="J9" s="23"/>
      <c r="K9" s="182"/>
      <c r="L9" s="182"/>
      <c r="M9" s="182"/>
      <c r="N9" s="182"/>
      <c r="O9" s="182"/>
      <c r="P9" s="182"/>
      <c r="Q9" s="182"/>
      <c r="R9" s="182"/>
      <c r="S9" s="182"/>
      <c r="T9" s="182"/>
    </row>
    <row r="10" spans="1:25" x14ac:dyDescent="0.3">
      <c r="A10" s="35" t="s">
        <v>27</v>
      </c>
      <c r="B10" s="439" t="s">
        <v>58</v>
      </c>
      <c r="C10" s="440"/>
      <c r="D10" s="440"/>
      <c r="E10" s="440"/>
      <c r="F10" s="440"/>
      <c r="G10" s="440"/>
      <c r="H10" s="441"/>
      <c r="I10" s="81"/>
      <c r="J10" s="81"/>
      <c r="K10" s="462"/>
      <c r="L10" s="462"/>
      <c r="M10" s="462"/>
      <c r="N10" s="462"/>
      <c r="O10" s="462"/>
      <c r="P10" s="462"/>
      <c r="Q10" s="462"/>
      <c r="R10" s="462"/>
      <c r="S10" s="462"/>
      <c r="T10" s="462"/>
    </row>
    <row r="11" spans="1:25" ht="15" thickBot="1" x14ac:dyDescent="0.35">
      <c r="A11" s="36" t="s">
        <v>33</v>
      </c>
      <c r="B11" s="32" t="s">
        <v>59</v>
      </c>
      <c r="C11" s="25"/>
      <c r="D11" s="25"/>
      <c r="E11" s="25"/>
      <c r="F11" s="25"/>
      <c r="G11" s="25"/>
      <c r="H11" s="26"/>
      <c r="I11" s="82"/>
      <c r="J11" s="82"/>
      <c r="K11" s="462"/>
      <c r="L11" s="462"/>
      <c r="M11" s="462"/>
      <c r="N11" s="462"/>
      <c r="O11" s="462"/>
      <c r="P11" s="462"/>
      <c r="Q11" s="462"/>
      <c r="R11" s="462"/>
      <c r="S11" s="462"/>
      <c r="T11" s="462"/>
    </row>
    <row r="12" spans="1:25" ht="62.25" customHeight="1" thickBot="1" x14ac:dyDescent="0.35">
      <c r="A12" s="442" t="s">
        <v>56</v>
      </c>
      <c r="B12" s="443"/>
      <c r="C12" s="443"/>
      <c r="D12" s="443"/>
      <c r="E12" s="443"/>
      <c r="F12" s="443"/>
      <c r="G12" s="443"/>
      <c r="H12" s="444"/>
      <c r="I12" s="85"/>
      <c r="J12" s="85"/>
      <c r="K12" s="437" t="s">
        <v>327</v>
      </c>
      <c r="L12" s="438"/>
      <c r="M12" s="438" t="s">
        <v>328</v>
      </c>
      <c r="N12" s="438"/>
      <c r="O12" s="438" t="s">
        <v>329</v>
      </c>
      <c r="P12" s="438"/>
      <c r="Q12" s="438" t="s">
        <v>330</v>
      </c>
      <c r="R12" s="438"/>
      <c r="S12" s="126" t="s">
        <v>331</v>
      </c>
      <c r="T12" s="127" t="s">
        <v>332</v>
      </c>
      <c r="U12" s="19"/>
      <c r="V12" s="19"/>
      <c r="W12" s="19"/>
      <c r="X12" s="18"/>
      <c r="Y12" s="18"/>
    </row>
    <row r="13" spans="1:25" ht="21" thickBot="1" x14ac:dyDescent="0.35">
      <c r="A13" s="447" t="s">
        <v>34</v>
      </c>
      <c r="B13" s="448"/>
      <c r="C13" s="37" t="s">
        <v>0</v>
      </c>
      <c r="D13" s="71" t="s">
        <v>27</v>
      </c>
      <c r="E13" s="37" t="s">
        <v>2</v>
      </c>
      <c r="F13" s="37" t="s">
        <v>3</v>
      </c>
      <c r="G13" s="37" t="s">
        <v>4</v>
      </c>
      <c r="H13" s="39" t="s">
        <v>5</v>
      </c>
      <c r="I13" s="176" t="s">
        <v>280</v>
      </c>
      <c r="J13" s="86"/>
      <c r="K13" s="128" t="s">
        <v>279</v>
      </c>
      <c r="L13" s="129" t="s">
        <v>281</v>
      </c>
      <c r="M13" s="128" t="s">
        <v>279</v>
      </c>
      <c r="N13" s="129" t="s">
        <v>281</v>
      </c>
      <c r="O13" s="130" t="s">
        <v>333</v>
      </c>
      <c r="P13" s="129" t="s">
        <v>281</v>
      </c>
      <c r="Q13" s="128" t="s">
        <v>279</v>
      </c>
      <c r="R13" s="131" t="s">
        <v>280</v>
      </c>
      <c r="S13" s="129" t="s">
        <v>282</v>
      </c>
      <c r="T13" s="131"/>
      <c r="U13" s="20"/>
      <c r="V13" s="20"/>
      <c r="W13" s="20"/>
    </row>
    <row r="14" spans="1:25" ht="48.6" thickBot="1" x14ac:dyDescent="0.35">
      <c r="A14" s="431" t="s">
        <v>165</v>
      </c>
      <c r="B14" s="432"/>
      <c r="C14" s="10" t="s">
        <v>60</v>
      </c>
      <c r="D14" s="10" t="s">
        <v>36</v>
      </c>
      <c r="E14" s="11" t="s">
        <v>6</v>
      </c>
      <c r="F14" s="9" t="s">
        <v>73</v>
      </c>
      <c r="G14" s="43" t="s">
        <v>334</v>
      </c>
      <c r="H14" s="40" t="s">
        <v>7</v>
      </c>
      <c r="I14" s="173">
        <f>T14</f>
        <v>0</v>
      </c>
      <c r="J14" s="44"/>
      <c r="K14" s="134">
        <v>0</v>
      </c>
      <c r="L14" s="135">
        <f>K14*83.01</f>
        <v>0</v>
      </c>
      <c r="M14" s="136">
        <v>0</v>
      </c>
      <c r="N14" s="135">
        <f>M14*53.13</f>
        <v>0</v>
      </c>
      <c r="O14" s="137">
        <v>0</v>
      </c>
      <c r="P14" s="138">
        <f>O14*1</f>
        <v>0</v>
      </c>
      <c r="Q14" s="136">
        <v>0</v>
      </c>
      <c r="R14" s="138">
        <f>Q14*6.09</f>
        <v>0</v>
      </c>
      <c r="S14" s="137">
        <v>0</v>
      </c>
      <c r="T14" s="139">
        <f>L14+N14+P14+R14</f>
        <v>0</v>
      </c>
    </row>
    <row r="15" spans="1:25" ht="19.8" thickBot="1" x14ac:dyDescent="0.35">
      <c r="A15" s="429" t="s">
        <v>166</v>
      </c>
      <c r="B15" s="430"/>
      <c r="C15" s="5" t="s">
        <v>542</v>
      </c>
      <c r="D15" s="5" t="s">
        <v>62</v>
      </c>
      <c r="E15" s="6" t="s">
        <v>40</v>
      </c>
      <c r="F15" s="7" t="s">
        <v>16</v>
      </c>
      <c r="G15" s="17" t="s">
        <v>16</v>
      </c>
      <c r="H15" s="8" t="s">
        <v>9</v>
      </c>
      <c r="I15" s="174">
        <f>T15</f>
        <v>89.100000000000009</v>
      </c>
      <c r="J15" s="83"/>
      <c r="K15" s="140">
        <v>1</v>
      </c>
      <c r="L15" s="141">
        <f t="shared" ref="L15:L17" si="0">K15*83.01</f>
        <v>83.01</v>
      </c>
      <c r="M15" s="142">
        <v>0</v>
      </c>
      <c r="N15" s="141">
        <f t="shared" ref="N15:N17" si="1">M15*53.13</f>
        <v>0</v>
      </c>
      <c r="O15" s="143">
        <v>0</v>
      </c>
      <c r="P15" s="144">
        <f t="shared" ref="P15:P17" si="2">O15*1</f>
        <v>0</v>
      </c>
      <c r="Q15" s="143">
        <v>1</v>
      </c>
      <c r="R15" s="144">
        <f t="shared" ref="R15:R17" si="3">Q15*6.09</f>
        <v>6.09</v>
      </c>
      <c r="S15" s="143">
        <v>0</v>
      </c>
      <c r="T15" s="145">
        <f t="shared" ref="T15:T17" si="4">L15+N15+P15+R15</f>
        <v>89.100000000000009</v>
      </c>
    </row>
    <row r="16" spans="1:25" ht="19.8" thickBot="1" x14ac:dyDescent="0.35">
      <c r="A16" s="431" t="s">
        <v>545</v>
      </c>
      <c r="B16" s="432"/>
      <c r="C16" s="70" t="s">
        <v>543</v>
      </c>
      <c r="D16" s="10" t="s">
        <v>63</v>
      </c>
      <c r="E16" s="11" t="s">
        <v>11</v>
      </c>
      <c r="F16" s="42" t="s">
        <v>16</v>
      </c>
      <c r="G16" s="44" t="s">
        <v>16</v>
      </c>
      <c r="H16" s="40" t="s">
        <v>9</v>
      </c>
      <c r="I16" s="175">
        <f>T16</f>
        <v>207.81</v>
      </c>
      <c r="J16" s="44"/>
      <c r="K16" s="134">
        <v>2</v>
      </c>
      <c r="L16" s="135">
        <f t="shared" si="0"/>
        <v>166.02</v>
      </c>
      <c r="M16" s="137">
        <v>0.5</v>
      </c>
      <c r="N16" s="135">
        <f t="shared" si="1"/>
        <v>26.565000000000001</v>
      </c>
      <c r="O16" s="137">
        <v>0</v>
      </c>
      <c r="P16" s="138">
        <f t="shared" si="2"/>
        <v>0</v>
      </c>
      <c r="Q16" s="137">
        <v>2.5</v>
      </c>
      <c r="R16" s="138">
        <f t="shared" si="3"/>
        <v>15.225</v>
      </c>
      <c r="S16" s="137">
        <v>0</v>
      </c>
      <c r="T16" s="139">
        <f t="shared" si="4"/>
        <v>207.81</v>
      </c>
    </row>
    <row r="17" spans="1:24" ht="63.75" customHeight="1" thickBot="1" x14ac:dyDescent="0.35">
      <c r="A17" s="429" t="s">
        <v>544</v>
      </c>
      <c r="B17" s="430"/>
      <c r="C17" s="5" t="s">
        <v>546</v>
      </c>
      <c r="D17" s="5" t="s">
        <v>17</v>
      </c>
      <c r="E17" s="6" t="s">
        <v>12</v>
      </c>
      <c r="F17" s="7" t="s">
        <v>16</v>
      </c>
      <c r="G17" s="72" t="s">
        <v>335</v>
      </c>
      <c r="H17" s="8" t="s">
        <v>7</v>
      </c>
      <c r="I17" s="174">
        <f t="shared" ref="I17:I45" si="5">T17</f>
        <v>149.32000000000002</v>
      </c>
      <c r="J17" s="83"/>
      <c r="K17" s="140">
        <v>1</v>
      </c>
      <c r="L17" s="141">
        <f t="shared" si="0"/>
        <v>83.01</v>
      </c>
      <c r="M17" s="142">
        <v>1</v>
      </c>
      <c r="N17" s="141">
        <f t="shared" si="1"/>
        <v>53.13</v>
      </c>
      <c r="O17" s="143">
        <v>1</v>
      </c>
      <c r="P17" s="144">
        <f t="shared" si="2"/>
        <v>1</v>
      </c>
      <c r="Q17" s="143">
        <v>2</v>
      </c>
      <c r="R17" s="144">
        <f t="shared" si="3"/>
        <v>12.18</v>
      </c>
      <c r="S17" s="143">
        <v>0</v>
      </c>
      <c r="T17" s="145">
        <f t="shared" si="4"/>
        <v>149.32000000000002</v>
      </c>
    </row>
    <row r="18" spans="1:24" ht="34.5" customHeight="1" thickBot="1" x14ac:dyDescent="0.35">
      <c r="A18" s="431" t="s">
        <v>167</v>
      </c>
      <c r="B18" s="432"/>
      <c r="C18" s="10" t="s">
        <v>547</v>
      </c>
      <c r="D18" s="10" t="s">
        <v>17</v>
      </c>
      <c r="E18" s="11" t="s">
        <v>11</v>
      </c>
      <c r="F18" s="42" t="s">
        <v>16</v>
      </c>
      <c r="G18" s="42" t="s">
        <v>16</v>
      </c>
      <c r="H18" s="40" t="s">
        <v>9</v>
      </c>
      <c r="I18" s="175">
        <f t="shared" si="5"/>
        <v>148.32000000000002</v>
      </c>
      <c r="J18" s="44"/>
      <c r="K18" s="134">
        <v>1</v>
      </c>
      <c r="L18" s="135">
        <f t="shared" ref="L18:L45" si="6">K18*83.01</f>
        <v>83.01</v>
      </c>
      <c r="M18" s="137">
        <v>1</v>
      </c>
      <c r="N18" s="135">
        <f t="shared" ref="N18:N45" si="7">M18*53.13</f>
        <v>53.13</v>
      </c>
      <c r="O18" s="137">
        <v>0</v>
      </c>
      <c r="P18" s="138">
        <f t="shared" ref="P18:P45" si="8">O18*1</f>
        <v>0</v>
      </c>
      <c r="Q18" s="137">
        <v>2</v>
      </c>
      <c r="R18" s="138">
        <f t="shared" ref="R18:R45" si="9">Q18*6.09</f>
        <v>12.18</v>
      </c>
      <c r="S18" s="137">
        <v>0</v>
      </c>
      <c r="T18" s="139">
        <f t="shared" ref="T18:T45" si="10">L18+N18+P18+R18</f>
        <v>148.32000000000002</v>
      </c>
    </row>
    <row r="19" spans="1:24" ht="54.75" customHeight="1" thickBot="1" x14ac:dyDescent="0.35">
      <c r="A19" s="429" t="s">
        <v>168</v>
      </c>
      <c r="B19" s="430"/>
      <c r="C19" s="5" t="s">
        <v>548</v>
      </c>
      <c r="D19" s="5" t="s">
        <v>17</v>
      </c>
      <c r="E19" s="6" t="s">
        <v>71</v>
      </c>
      <c r="F19" s="7" t="s">
        <v>16</v>
      </c>
      <c r="G19" s="17" t="s">
        <v>16</v>
      </c>
      <c r="H19" s="8" t="s">
        <v>9</v>
      </c>
      <c r="I19" s="174">
        <f t="shared" si="5"/>
        <v>178.20000000000002</v>
      </c>
      <c r="J19" s="83"/>
      <c r="K19" s="140">
        <v>2</v>
      </c>
      <c r="L19" s="141">
        <f t="shared" si="6"/>
        <v>166.02</v>
      </c>
      <c r="M19" s="142">
        <v>0</v>
      </c>
      <c r="N19" s="141">
        <f t="shared" si="7"/>
        <v>0</v>
      </c>
      <c r="O19" s="143">
        <v>0</v>
      </c>
      <c r="P19" s="144">
        <f t="shared" si="8"/>
        <v>0</v>
      </c>
      <c r="Q19" s="143">
        <v>2</v>
      </c>
      <c r="R19" s="144">
        <f t="shared" si="9"/>
        <v>12.18</v>
      </c>
      <c r="S19" s="143">
        <v>0</v>
      </c>
      <c r="T19" s="145">
        <f t="shared" si="10"/>
        <v>178.20000000000002</v>
      </c>
    </row>
    <row r="20" spans="1:24" ht="22.2" thickBot="1" x14ac:dyDescent="0.35">
      <c r="A20" s="431" t="s">
        <v>169</v>
      </c>
      <c r="B20" s="432"/>
      <c r="C20" s="10" t="s">
        <v>549</v>
      </c>
      <c r="D20" s="10" t="s">
        <v>37</v>
      </c>
      <c r="E20" s="11" t="s">
        <v>71</v>
      </c>
      <c r="F20" s="42" t="s">
        <v>16</v>
      </c>
      <c r="G20" s="42" t="s">
        <v>16</v>
      </c>
      <c r="H20" s="40" t="s">
        <v>9</v>
      </c>
      <c r="I20" s="175">
        <f t="shared" si="5"/>
        <v>118.71000000000001</v>
      </c>
      <c r="J20" s="44"/>
      <c r="K20" s="134">
        <v>1</v>
      </c>
      <c r="L20" s="135">
        <f t="shared" si="6"/>
        <v>83.01</v>
      </c>
      <c r="M20" s="137">
        <v>0.5</v>
      </c>
      <c r="N20" s="135">
        <f t="shared" si="7"/>
        <v>26.565000000000001</v>
      </c>
      <c r="O20" s="137">
        <v>0</v>
      </c>
      <c r="P20" s="138">
        <f t="shared" si="8"/>
        <v>0</v>
      </c>
      <c r="Q20" s="137">
        <v>1.5</v>
      </c>
      <c r="R20" s="138">
        <f t="shared" si="9"/>
        <v>9.1349999999999998</v>
      </c>
      <c r="S20" s="137">
        <v>0</v>
      </c>
      <c r="T20" s="139">
        <f t="shared" si="10"/>
        <v>118.71000000000001</v>
      </c>
    </row>
    <row r="21" spans="1:24" ht="63.75" customHeight="1" thickBot="1" x14ac:dyDescent="0.35">
      <c r="A21" s="429" t="s">
        <v>170</v>
      </c>
      <c r="B21" s="430"/>
      <c r="C21" s="5" t="s">
        <v>550</v>
      </c>
      <c r="D21" s="5" t="s">
        <v>64</v>
      </c>
      <c r="E21" s="6" t="s">
        <v>11</v>
      </c>
      <c r="F21" s="7" t="s">
        <v>16</v>
      </c>
      <c r="G21" s="72" t="s">
        <v>16</v>
      </c>
      <c r="H21" s="8" t="s">
        <v>9</v>
      </c>
      <c r="I21" s="174">
        <f t="shared" si="5"/>
        <v>207.81</v>
      </c>
      <c r="J21" s="83"/>
      <c r="K21" s="140">
        <v>2</v>
      </c>
      <c r="L21" s="141">
        <f t="shared" si="6"/>
        <v>166.02</v>
      </c>
      <c r="M21" s="142">
        <v>0.5</v>
      </c>
      <c r="N21" s="141">
        <f t="shared" si="7"/>
        <v>26.565000000000001</v>
      </c>
      <c r="O21" s="143">
        <v>0</v>
      </c>
      <c r="P21" s="144">
        <f t="shared" si="8"/>
        <v>0</v>
      </c>
      <c r="Q21" s="143">
        <v>2.5</v>
      </c>
      <c r="R21" s="144">
        <f t="shared" si="9"/>
        <v>15.225</v>
      </c>
      <c r="S21" s="143">
        <v>0</v>
      </c>
      <c r="T21" s="145">
        <f t="shared" si="10"/>
        <v>207.81</v>
      </c>
    </row>
    <row r="22" spans="1:24" ht="38.25" customHeight="1" thickBot="1" x14ac:dyDescent="0.35">
      <c r="A22" s="431" t="s">
        <v>285</v>
      </c>
      <c r="B22" s="432"/>
      <c r="C22" s="10" t="s">
        <v>551</v>
      </c>
      <c r="D22" s="10" t="s">
        <v>65</v>
      </c>
      <c r="E22" s="11" t="s">
        <v>8</v>
      </c>
      <c r="F22" s="42" t="s">
        <v>16</v>
      </c>
      <c r="G22" s="43" t="s">
        <v>16</v>
      </c>
      <c r="H22" s="40" t="s">
        <v>9</v>
      </c>
      <c r="I22" s="175">
        <f t="shared" si="5"/>
        <v>119.71000000000001</v>
      </c>
      <c r="J22" s="44"/>
      <c r="K22" s="134">
        <v>1</v>
      </c>
      <c r="L22" s="135">
        <f t="shared" si="6"/>
        <v>83.01</v>
      </c>
      <c r="M22" s="137">
        <v>0.5</v>
      </c>
      <c r="N22" s="135">
        <f t="shared" si="7"/>
        <v>26.565000000000001</v>
      </c>
      <c r="O22" s="137">
        <v>1</v>
      </c>
      <c r="P22" s="138">
        <f t="shared" si="8"/>
        <v>1</v>
      </c>
      <c r="Q22" s="137">
        <v>1.5</v>
      </c>
      <c r="R22" s="138">
        <f t="shared" si="9"/>
        <v>9.1349999999999998</v>
      </c>
      <c r="S22" s="137">
        <v>0</v>
      </c>
      <c r="T22" s="139">
        <f t="shared" si="10"/>
        <v>119.71000000000001</v>
      </c>
    </row>
    <row r="23" spans="1:24" ht="44.25" customHeight="1" thickBot="1" x14ac:dyDescent="0.35">
      <c r="A23" s="429" t="s">
        <v>172</v>
      </c>
      <c r="B23" s="430"/>
      <c r="C23" s="5" t="s">
        <v>552</v>
      </c>
      <c r="D23" s="5" t="s">
        <v>65</v>
      </c>
      <c r="E23" s="6" t="s">
        <v>72</v>
      </c>
      <c r="F23" s="7" t="s">
        <v>16</v>
      </c>
      <c r="G23" s="17" t="s">
        <v>16</v>
      </c>
      <c r="H23" s="8" t="s">
        <v>9</v>
      </c>
      <c r="I23" s="174">
        <f t="shared" si="5"/>
        <v>419.62</v>
      </c>
      <c r="J23" s="83"/>
      <c r="K23" s="140">
        <v>4</v>
      </c>
      <c r="L23" s="141">
        <f t="shared" si="6"/>
        <v>332.04</v>
      </c>
      <c r="M23" s="142">
        <v>1</v>
      </c>
      <c r="N23" s="141">
        <f t="shared" si="7"/>
        <v>53.13</v>
      </c>
      <c r="O23" s="143">
        <v>4</v>
      </c>
      <c r="P23" s="144">
        <f t="shared" si="8"/>
        <v>4</v>
      </c>
      <c r="Q23" s="143">
        <v>5</v>
      </c>
      <c r="R23" s="144">
        <f t="shared" si="9"/>
        <v>30.45</v>
      </c>
      <c r="S23" s="143">
        <v>0</v>
      </c>
      <c r="T23" s="145">
        <f t="shared" si="10"/>
        <v>419.62</v>
      </c>
    </row>
    <row r="24" spans="1:24" ht="57" customHeight="1" thickBot="1" x14ac:dyDescent="0.35">
      <c r="A24" s="431" t="s">
        <v>553</v>
      </c>
      <c r="B24" s="432"/>
      <c r="C24" s="10" t="s">
        <v>554</v>
      </c>
      <c r="D24" s="10" t="s">
        <v>66</v>
      </c>
      <c r="E24" s="11" t="s">
        <v>11</v>
      </c>
      <c r="F24" s="42" t="s">
        <v>73</v>
      </c>
      <c r="G24" s="43" t="s">
        <v>336</v>
      </c>
      <c r="H24" s="40" t="s">
        <v>7</v>
      </c>
      <c r="I24" s="175">
        <f t="shared" si="5"/>
        <v>0</v>
      </c>
      <c r="J24" s="44"/>
      <c r="K24" s="134">
        <v>0</v>
      </c>
      <c r="L24" s="135">
        <f t="shared" si="6"/>
        <v>0</v>
      </c>
      <c r="M24" s="137">
        <v>0</v>
      </c>
      <c r="N24" s="135">
        <f t="shared" si="7"/>
        <v>0</v>
      </c>
      <c r="O24" s="137">
        <v>0</v>
      </c>
      <c r="P24" s="138">
        <f t="shared" si="8"/>
        <v>0</v>
      </c>
      <c r="Q24" s="137">
        <v>0</v>
      </c>
      <c r="R24" s="138">
        <f t="shared" si="9"/>
        <v>0</v>
      </c>
      <c r="S24" s="137">
        <v>0</v>
      </c>
      <c r="T24" s="139">
        <f t="shared" si="10"/>
        <v>0</v>
      </c>
    </row>
    <row r="25" spans="1:24" s="3" customFormat="1" ht="72.75" customHeight="1" thickBot="1" x14ac:dyDescent="0.35">
      <c r="A25" s="429" t="s">
        <v>174</v>
      </c>
      <c r="B25" s="430"/>
      <c r="C25" s="5" t="s">
        <v>555</v>
      </c>
      <c r="D25" s="5" t="s">
        <v>66</v>
      </c>
      <c r="E25" s="6" t="s">
        <v>11</v>
      </c>
      <c r="F25" s="7" t="s">
        <v>16</v>
      </c>
      <c r="G25" s="72" t="s">
        <v>16</v>
      </c>
      <c r="H25" s="40" t="s">
        <v>9</v>
      </c>
      <c r="I25" s="174">
        <f t="shared" si="5"/>
        <v>118.71000000000001</v>
      </c>
      <c r="J25" s="44"/>
      <c r="K25" s="140">
        <v>1</v>
      </c>
      <c r="L25" s="141">
        <f t="shared" si="6"/>
        <v>83.01</v>
      </c>
      <c r="M25" s="142">
        <v>0.5</v>
      </c>
      <c r="N25" s="141">
        <f t="shared" si="7"/>
        <v>26.565000000000001</v>
      </c>
      <c r="O25" s="143">
        <v>0</v>
      </c>
      <c r="P25" s="144">
        <f t="shared" si="8"/>
        <v>0</v>
      </c>
      <c r="Q25" s="143">
        <v>1.5</v>
      </c>
      <c r="R25" s="144">
        <f t="shared" si="9"/>
        <v>9.1349999999999998</v>
      </c>
      <c r="S25" s="143">
        <v>0</v>
      </c>
      <c r="T25" s="145">
        <f t="shared" si="10"/>
        <v>118.71000000000001</v>
      </c>
      <c r="U25"/>
      <c r="V25"/>
      <c r="W25"/>
      <c r="X25"/>
    </row>
    <row r="26" spans="1:24" s="3" customFormat="1" ht="35.25" customHeight="1" thickBot="1" x14ac:dyDescent="0.35">
      <c r="A26" s="431" t="s">
        <v>175</v>
      </c>
      <c r="B26" s="432"/>
      <c r="C26" s="10" t="s">
        <v>556</v>
      </c>
      <c r="D26" s="5" t="s">
        <v>66</v>
      </c>
      <c r="E26" s="11" t="s">
        <v>11</v>
      </c>
      <c r="F26" s="45" t="s">
        <v>16</v>
      </c>
      <c r="G26" s="43" t="s">
        <v>16</v>
      </c>
      <c r="H26" s="40" t="s">
        <v>9</v>
      </c>
      <c r="I26" s="175">
        <f t="shared" si="5"/>
        <v>118.71000000000001</v>
      </c>
      <c r="J26" s="44"/>
      <c r="K26" s="134">
        <v>1</v>
      </c>
      <c r="L26" s="135">
        <f t="shared" si="6"/>
        <v>83.01</v>
      </c>
      <c r="M26" s="137">
        <v>0.5</v>
      </c>
      <c r="N26" s="135">
        <f t="shared" si="7"/>
        <v>26.565000000000001</v>
      </c>
      <c r="O26" s="137">
        <v>0</v>
      </c>
      <c r="P26" s="138">
        <f t="shared" si="8"/>
        <v>0</v>
      </c>
      <c r="Q26" s="137">
        <v>1.5</v>
      </c>
      <c r="R26" s="138">
        <f t="shared" si="9"/>
        <v>9.1349999999999998</v>
      </c>
      <c r="S26" s="137">
        <v>0</v>
      </c>
      <c r="T26" s="139">
        <f t="shared" si="10"/>
        <v>118.71000000000001</v>
      </c>
      <c r="U26"/>
      <c r="V26"/>
      <c r="W26"/>
      <c r="X26"/>
    </row>
    <row r="27" spans="1:24" s="3" customFormat="1" ht="66.75" customHeight="1" x14ac:dyDescent="0.3">
      <c r="A27" s="429" t="s">
        <v>176</v>
      </c>
      <c r="B27" s="430"/>
      <c r="C27" s="5" t="s">
        <v>557</v>
      </c>
      <c r="D27" s="5" t="s">
        <v>65</v>
      </c>
      <c r="E27" s="6" t="s">
        <v>11</v>
      </c>
      <c r="F27" s="4" t="s">
        <v>16</v>
      </c>
      <c r="G27" s="17" t="s">
        <v>16</v>
      </c>
      <c r="H27" s="14" t="s">
        <v>9</v>
      </c>
      <c r="I27" s="174">
        <f t="shared" si="5"/>
        <v>118.71000000000001</v>
      </c>
      <c r="J27" s="44"/>
      <c r="K27" s="140">
        <v>1</v>
      </c>
      <c r="L27" s="141">
        <f t="shared" si="6"/>
        <v>83.01</v>
      </c>
      <c r="M27" s="142">
        <v>0.5</v>
      </c>
      <c r="N27" s="141">
        <f t="shared" si="7"/>
        <v>26.565000000000001</v>
      </c>
      <c r="O27" s="143">
        <v>0</v>
      </c>
      <c r="P27" s="144">
        <f t="shared" si="8"/>
        <v>0</v>
      </c>
      <c r="Q27" s="143">
        <v>1.5</v>
      </c>
      <c r="R27" s="144">
        <f t="shared" si="9"/>
        <v>9.1349999999999998</v>
      </c>
      <c r="S27" s="143">
        <v>0</v>
      </c>
      <c r="T27" s="145">
        <f t="shared" si="10"/>
        <v>118.71000000000001</v>
      </c>
      <c r="U27"/>
      <c r="V27"/>
      <c r="W27"/>
      <c r="X27"/>
    </row>
    <row r="28" spans="1:24" s="3" customFormat="1" ht="66.75" customHeight="1" x14ac:dyDescent="0.3">
      <c r="A28" s="429" t="s">
        <v>559</v>
      </c>
      <c r="B28" s="430"/>
      <c r="C28" s="5" t="s">
        <v>558</v>
      </c>
      <c r="D28" s="5" t="s">
        <v>564</v>
      </c>
      <c r="E28" s="6" t="s">
        <v>11</v>
      </c>
      <c r="F28" s="6" t="s">
        <v>16</v>
      </c>
      <c r="G28" s="17" t="s">
        <v>16</v>
      </c>
      <c r="H28" s="14" t="s">
        <v>9</v>
      </c>
      <c r="I28" s="174">
        <f t="shared" si="5"/>
        <v>118.71000000000001</v>
      </c>
      <c r="J28" s="44"/>
      <c r="K28" s="140">
        <v>1</v>
      </c>
      <c r="L28" s="141">
        <f t="shared" si="6"/>
        <v>83.01</v>
      </c>
      <c r="M28" s="142">
        <v>0.5</v>
      </c>
      <c r="N28" s="141">
        <f t="shared" si="7"/>
        <v>26.565000000000001</v>
      </c>
      <c r="O28" s="143">
        <v>0</v>
      </c>
      <c r="P28" s="144">
        <f t="shared" si="8"/>
        <v>0</v>
      </c>
      <c r="Q28" s="143">
        <v>1.5</v>
      </c>
      <c r="R28" s="144">
        <f t="shared" si="9"/>
        <v>9.1349999999999998</v>
      </c>
      <c r="S28" s="143"/>
      <c r="T28" s="145">
        <f t="shared" si="10"/>
        <v>118.71000000000001</v>
      </c>
      <c r="U28"/>
      <c r="V28"/>
      <c r="W28"/>
      <c r="X28"/>
    </row>
    <row r="29" spans="1:24" s="3" customFormat="1" ht="66.75" customHeight="1" x14ac:dyDescent="0.3">
      <c r="A29" s="429" t="s">
        <v>562</v>
      </c>
      <c r="B29" s="430"/>
      <c r="C29" s="5" t="s">
        <v>560</v>
      </c>
      <c r="D29" s="5" t="s">
        <v>564</v>
      </c>
      <c r="E29" s="6" t="s">
        <v>11</v>
      </c>
      <c r="F29" s="6" t="s">
        <v>16</v>
      </c>
      <c r="G29" s="17" t="s">
        <v>16</v>
      </c>
      <c r="H29" s="14" t="s">
        <v>9</v>
      </c>
      <c r="I29" s="174">
        <f t="shared" si="5"/>
        <v>118.71000000000001</v>
      </c>
      <c r="J29" s="44"/>
      <c r="K29" s="140">
        <v>1</v>
      </c>
      <c r="L29" s="141">
        <f t="shared" si="6"/>
        <v>83.01</v>
      </c>
      <c r="M29" s="142">
        <v>0.5</v>
      </c>
      <c r="N29" s="141">
        <f t="shared" si="7"/>
        <v>26.565000000000001</v>
      </c>
      <c r="O29" s="143">
        <v>0</v>
      </c>
      <c r="P29" s="144">
        <f t="shared" si="8"/>
        <v>0</v>
      </c>
      <c r="Q29" s="143">
        <v>1.5</v>
      </c>
      <c r="R29" s="144">
        <f t="shared" si="9"/>
        <v>9.1349999999999998</v>
      </c>
      <c r="S29" s="143"/>
      <c r="T29" s="145">
        <f t="shared" si="10"/>
        <v>118.71000000000001</v>
      </c>
      <c r="U29"/>
      <c r="V29"/>
      <c r="W29"/>
      <c r="X29"/>
    </row>
    <row r="30" spans="1:24" s="3" customFormat="1" ht="66.75" customHeight="1" x14ac:dyDescent="0.3">
      <c r="A30" s="429" t="s">
        <v>561</v>
      </c>
      <c r="B30" s="430"/>
      <c r="C30" s="5" t="s">
        <v>563</v>
      </c>
      <c r="D30" s="5" t="s">
        <v>564</v>
      </c>
      <c r="E30" s="6" t="s">
        <v>11</v>
      </c>
      <c r="F30" s="6" t="s">
        <v>16</v>
      </c>
      <c r="G30" s="17" t="s">
        <v>16</v>
      </c>
      <c r="H30" s="14" t="s">
        <v>9</v>
      </c>
      <c r="I30" s="174">
        <f t="shared" si="5"/>
        <v>118.71000000000001</v>
      </c>
      <c r="J30" s="44"/>
      <c r="K30" s="140">
        <v>1</v>
      </c>
      <c r="L30" s="141">
        <f t="shared" si="6"/>
        <v>83.01</v>
      </c>
      <c r="M30" s="142">
        <v>0.5</v>
      </c>
      <c r="N30" s="141">
        <f t="shared" si="7"/>
        <v>26.565000000000001</v>
      </c>
      <c r="O30" s="143">
        <v>0</v>
      </c>
      <c r="P30" s="144">
        <f t="shared" si="8"/>
        <v>0</v>
      </c>
      <c r="Q30" s="143">
        <v>1.5</v>
      </c>
      <c r="R30" s="144">
        <f t="shared" si="9"/>
        <v>9.1349999999999998</v>
      </c>
      <c r="S30" s="143"/>
      <c r="T30" s="145">
        <f t="shared" si="10"/>
        <v>118.71000000000001</v>
      </c>
      <c r="U30"/>
      <c r="V30"/>
      <c r="W30"/>
      <c r="X30"/>
    </row>
    <row r="31" spans="1:24" s="3" customFormat="1" ht="75.599999999999994" x14ac:dyDescent="0.3">
      <c r="A31" s="445" t="s">
        <v>566</v>
      </c>
      <c r="B31" s="446"/>
      <c r="C31" s="10" t="s">
        <v>568</v>
      </c>
      <c r="D31" s="10" t="s">
        <v>67</v>
      </c>
      <c r="E31" s="11" t="s">
        <v>11</v>
      </c>
      <c r="F31" s="11" t="s">
        <v>73</v>
      </c>
      <c r="G31" s="43" t="s">
        <v>284</v>
      </c>
      <c r="H31" s="40" t="s">
        <v>7</v>
      </c>
      <c r="I31" s="175">
        <f t="shared" si="5"/>
        <v>0</v>
      </c>
      <c r="J31" s="44"/>
      <c r="K31" s="134">
        <v>0</v>
      </c>
      <c r="L31" s="135">
        <f t="shared" si="6"/>
        <v>0</v>
      </c>
      <c r="M31" s="137">
        <v>0</v>
      </c>
      <c r="N31" s="135">
        <f t="shared" si="7"/>
        <v>0</v>
      </c>
      <c r="O31" s="137">
        <v>0</v>
      </c>
      <c r="P31" s="138">
        <f t="shared" si="8"/>
        <v>0</v>
      </c>
      <c r="Q31" s="137">
        <v>0</v>
      </c>
      <c r="R31" s="138">
        <f t="shared" si="9"/>
        <v>0</v>
      </c>
      <c r="S31" s="137">
        <v>0</v>
      </c>
      <c r="T31" s="139">
        <f t="shared" si="10"/>
        <v>0</v>
      </c>
      <c r="U31"/>
      <c r="V31"/>
      <c r="W31"/>
      <c r="X31"/>
    </row>
    <row r="32" spans="1:24" s="3" customFormat="1" ht="43.2" x14ac:dyDescent="0.3">
      <c r="A32" s="429" t="s">
        <v>570</v>
      </c>
      <c r="B32" s="430"/>
      <c r="C32" s="10" t="s">
        <v>569</v>
      </c>
      <c r="D32" s="5" t="s">
        <v>39</v>
      </c>
      <c r="E32" s="6" t="s">
        <v>11</v>
      </c>
      <c r="F32" s="4" t="s">
        <v>73</v>
      </c>
      <c r="G32" s="17" t="s">
        <v>80</v>
      </c>
      <c r="H32" s="14" t="s">
        <v>7</v>
      </c>
      <c r="I32" s="174">
        <f t="shared" si="5"/>
        <v>0</v>
      </c>
      <c r="J32" s="44"/>
      <c r="K32" s="140">
        <v>0</v>
      </c>
      <c r="L32" s="141">
        <f t="shared" si="6"/>
        <v>0</v>
      </c>
      <c r="M32" s="142">
        <v>0</v>
      </c>
      <c r="N32" s="141">
        <f t="shared" si="7"/>
        <v>0</v>
      </c>
      <c r="O32" s="143">
        <v>0</v>
      </c>
      <c r="P32" s="144">
        <f t="shared" si="8"/>
        <v>0</v>
      </c>
      <c r="Q32" s="143">
        <v>0</v>
      </c>
      <c r="R32" s="144">
        <f t="shared" si="9"/>
        <v>0</v>
      </c>
      <c r="S32" s="143">
        <v>0</v>
      </c>
      <c r="T32" s="145">
        <f t="shared" si="10"/>
        <v>0</v>
      </c>
      <c r="U32"/>
      <c r="V32"/>
      <c r="W32"/>
      <c r="X32"/>
    </row>
    <row r="33" spans="1:24" s="3" customFormat="1" ht="43.2" x14ac:dyDescent="0.3">
      <c r="A33" s="431" t="s">
        <v>567</v>
      </c>
      <c r="B33" s="432"/>
      <c r="C33" s="10" t="s">
        <v>571</v>
      </c>
      <c r="D33" s="9" t="s">
        <v>10</v>
      </c>
      <c r="E33" s="6" t="s">
        <v>11</v>
      </c>
      <c r="F33" s="9" t="s">
        <v>73</v>
      </c>
      <c r="G33" s="42" t="s">
        <v>80</v>
      </c>
      <c r="H33" s="40" t="s">
        <v>7</v>
      </c>
      <c r="I33" s="175">
        <f t="shared" si="5"/>
        <v>0</v>
      </c>
      <c r="J33" s="44"/>
      <c r="K33" s="134">
        <v>0</v>
      </c>
      <c r="L33" s="135">
        <f t="shared" si="6"/>
        <v>0</v>
      </c>
      <c r="M33" s="137">
        <v>0</v>
      </c>
      <c r="N33" s="135">
        <f t="shared" si="7"/>
        <v>0</v>
      </c>
      <c r="O33" s="137">
        <v>0</v>
      </c>
      <c r="P33" s="138">
        <f t="shared" si="8"/>
        <v>0</v>
      </c>
      <c r="Q33" s="137">
        <v>0</v>
      </c>
      <c r="R33" s="138">
        <f t="shared" si="9"/>
        <v>0</v>
      </c>
      <c r="S33" s="137">
        <v>0</v>
      </c>
      <c r="T33" s="139">
        <f t="shared" si="10"/>
        <v>0</v>
      </c>
      <c r="U33"/>
      <c r="V33"/>
      <c r="W33"/>
      <c r="X33"/>
    </row>
    <row r="34" spans="1:24" s="3" customFormat="1" ht="70.5" customHeight="1" x14ac:dyDescent="0.3">
      <c r="A34" s="429" t="s">
        <v>178</v>
      </c>
      <c r="B34" s="430"/>
      <c r="C34" s="5" t="s">
        <v>572</v>
      </c>
      <c r="D34" s="5" t="s">
        <v>38</v>
      </c>
      <c r="E34" s="6" t="s">
        <v>11</v>
      </c>
      <c r="F34" s="4" t="s">
        <v>73</v>
      </c>
      <c r="G34" s="17" t="s">
        <v>80</v>
      </c>
      <c r="H34" s="14" t="s">
        <v>7</v>
      </c>
      <c r="I34" s="174">
        <f t="shared" si="5"/>
        <v>0</v>
      </c>
      <c r="J34" s="44"/>
      <c r="K34" s="140">
        <v>0</v>
      </c>
      <c r="L34" s="141">
        <f t="shared" si="6"/>
        <v>0</v>
      </c>
      <c r="M34" s="142">
        <v>0</v>
      </c>
      <c r="N34" s="141">
        <f t="shared" si="7"/>
        <v>0</v>
      </c>
      <c r="O34" s="143">
        <v>0</v>
      </c>
      <c r="P34" s="144">
        <f t="shared" si="8"/>
        <v>0</v>
      </c>
      <c r="Q34" s="143">
        <v>0</v>
      </c>
      <c r="R34" s="144">
        <f t="shared" si="9"/>
        <v>0</v>
      </c>
      <c r="S34" s="143">
        <v>0</v>
      </c>
      <c r="T34" s="145">
        <f t="shared" si="10"/>
        <v>0</v>
      </c>
      <c r="U34"/>
      <c r="V34"/>
      <c r="W34"/>
      <c r="X34"/>
    </row>
    <row r="35" spans="1:24" s="3" customFormat="1" ht="54" x14ac:dyDescent="0.3">
      <c r="A35" s="431" t="s">
        <v>179</v>
      </c>
      <c r="B35" s="432"/>
      <c r="C35" s="10" t="s">
        <v>573</v>
      </c>
      <c r="D35" s="10" t="s">
        <v>13</v>
      </c>
      <c r="E35" s="6" t="s">
        <v>8</v>
      </c>
      <c r="F35" s="9" t="s">
        <v>76</v>
      </c>
      <c r="G35" s="42" t="s">
        <v>337</v>
      </c>
      <c r="H35" s="40" t="s">
        <v>7</v>
      </c>
      <c r="I35" s="175">
        <f t="shared" si="5"/>
        <v>0</v>
      </c>
      <c r="J35" s="44"/>
      <c r="K35" s="134">
        <v>0</v>
      </c>
      <c r="L35" s="135">
        <f t="shared" si="6"/>
        <v>0</v>
      </c>
      <c r="M35" s="137">
        <v>0</v>
      </c>
      <c r="N35" s="135">
        <f t="shared" si="7"/>
        <v>0</v>
      </c>
      <c r="O35" s="137">
        <v>0</v>
      </c>
      <c r="P35" s="138">
        <f t="shared" si="8"/>
        <v>0</v>
      </c>
      <c r="Q35" s="137">
        <v>0</v>
      </c>
      <c r="R35" s="138">
        <f t="shared" si="9"/>
        <v>0</v>
      </c>
      <c r="S35" s="137">
        <v>0</v>
      </c>
      <c r="T35" s="139">
        <f t="shared" si="10"/>
        <v>0</v>
      </c>
      <c r="U35"/>
      <c r="V35"/>
      <c r="W35"/>
      <c r="X35"/>
    </row>
    <row r="36" spans="1:24" s="3" customFormat="1" ht="39.75" customHeight="1" x14ac:dyDescent="0.3">
      <c r="A36" s="429" t="s">
        <v>180</v>
      </c>
      <c r="B36" s="430"/>
      <c r="C36" s="5" t="s">
        <v>574</v>
      </c>
      <c r="D36" s="5" t="s">
        <v>17</v>
      </c>
      <c r="E36" s="6" t="s">
        <v>8</v>
      </c>
      <c r="F36" s="4" t="s">
        <v>16</v>
      </c>
      <c r="G36" s="17" t="s">
        <v>16</v>
      </c>
      <c r="H36" s="14" t="s">
        <v>9</v>
      </c>
      <c r="I36" s="174">
        <f t="shared" si="5"/>
        <v>90.100000000000009</v>
      </c>
      <c r="J36" s="44"/>
      <c r="K36" s="140">
        <v>1</v>
      </c>
      <c r="L36" s="141">
        <f t="shared" si="6"/>
        <v>83.01</v>
      </c>
      <c r="M36" s="142">
        <v>0</v>
      </c>
      <c r="N36" s="141">
        <f t="shared" si="7"/>
        <v>0</v>
      </c>
      <c r="O36" s="143">
        <v>1</v>
      </c>
      <c r="P36" s="144">
        <f t="shared" si="8"/>
        <v>1</v>
      </c>
      <c r="Q36" s="143">
        <v>1</v>
      </c>
      <c r="R36" s="144">
        <f t="shared" si="9"/>
        <v>6.09</v>
      </c>
      <c r="S36" s="143">
        <v>0</v>
      </c>
      <c r="T36" s="145">
        <f t="shared" si="10"/>
        <v>90.100000000000009</v>
      </c>
      <c r="U36"/>
      <c r="V36"/>
      <c r="W36"/>
      <c r="X36"/>
    </row>
    <row r="37" spans="1:24" s="3" customFormat="1" ht="40.5" customHeight="1" thickBot="1" x14ac:dyDescent="0.35">
      <c r="A37" s="431" t="s">
        <v>575</v>
      </c>
      <c r="B37" s="432"/>
      <c r="C37" s="10" t="s">
        <v>576</v>
      </c>
      <c r="D37" s="10" t="s">
        <v>68</v>
      </c>
      <c r="E37" s="15" t="s">
        <v>8</v>
      </c>
      <c r="F37" s="9" t="s">
        <v>16</v>
      </c>
      <c r="G37" s="42" t="s">
        <v>16</v>
      </c>
      <c r="H37" s="40" t="s">
        <v>9</v>
      </c>
      <c r="I37" s="175">
        <f t="shared" si="5"/>
        <v>177.93</v>
      </c>
      <c r="J37" s="44"/>
      <c r="K37" s="134">
        <v>1</v>
      </c>
      <c r="L37" s="135">
        <f t="shared" si="6"/>
        <v>83.01</v>
      </c>
      <c r="M37" s="137">
        <v>1.5</v>
      </c>
      <c r="N37" s="135">
        <f t="shared" si="7"/>
        <v>79.695000000000007</v>
      </c>
      <c r="O37" s="137">
        <v>0</v>
      </c>
      <c r="P37" s="138">
        <f t="shared" si="8"/>
        <v>0</v>
      </c>
      <c r="Q37" s="137">
        <v>2.5</v>
      </c>
      <c r="R37" s="138">
        <f t="shared" si="9"/>
        <v>15.225</v>
      </c>
      <c r="S37" s="137">
        <v>0</v>
      </c>
      <c r="T37" s="139">
        <f t="shared" si="10"/>
        <v>177.93</v>
      </c>
      <c r="U37"/>
      <c r="V37"/>
      <c r="W37"/>
      <c r="X37"/>
    </row>
    <row r="38" spans="1:24" s="3" customFormat="1" ht="30" customHeight="1" x14ac:dyDescent="0.3">
      <c r="A38" s="431" t="s">
        <v>181</v>
      </c>
      <c r="B38" s="432"/>
      <c r="C38" s="10" t="s">
        <v>577</v>
      </c>
      <c r="D38" s="10" t="s">
        <v>69</v>
      </c>
      <c r="E38" s="42" t="s">
        <v>14</v>
      </c>
      <c r="F38" s="9" t="s">
        <v>16</v>
      </c>
      <c r="G38" s="42" t="s">
        <v>16</v>
      </c>
      <c r="H38" s="12" t="s">
        <v>9</v>
      </c>
      <c r="I38" s="175">
        <f t="shared" si="5"/>
        <v>118.71000000000001</v>
      </c>
      <c r="J38" s="84"/>
      <c r="K38" s="134">
        <v>1</v>
      </c>
      <c r="L38" s="135">
        <f t="shared" si="6"/>
        <v>83.01</v>
      </c>
      <c r="M38" s="137">
        <v>0.5</v>
      </c>
      <c r="N38" s="135">
        <f t="shared" si="7"/>
        <v>26.565000000000001</v>
      </c>
      <c r="O38" s="137">
        <v>0</v>
      </c>
      <c r="P38" s="138">
        <f t="shared" si="8"/>
        <v>0</v>
      </c>
      <c r="Q38" s="137">
        <v>1.5</v>
      </c>
      <c r="R38" s="138">
        <f t="shared" si="9"/>
        <v>9.1349999999999998</v>
      </c>
      <c r="S38" s="137">
        <v>0</v>
      </c>
      <c r="T38" s="139">
        <f t="shared" si="10"/>
        <v>118.71000000000001</v>
      </c>
      <c r="U38"/>
      <c r="V38"/>
      <c r="W38"/>
      <c r="X38"/>
    </row>
    <row r="39" spans="1:24" s="3" customFormat="1" ht="30" customHeight="1" x14ac:dyDescent="0.3">
      <c r="A39" s="429" t="s">
        <v>182</v>
      </c>
      <c r="B39" s="430"/>
      <c r="C39" s="5" t="s">
        <v>578</v>
      </c>
      <c r="D39" s="5" t="s">
        <v>70</v>
      </c>
      <c r="E39" s="17" t="s">
        <v>12</v>
      </c>
      <c r="F39" s="4" t="s">
        <v>16</v>
      </c>
      <c r="G39" s="17" t="s">
        <v>16</v>
      </c>
      <c r="H39" s="13" t="s">
        <v>9</v>
      </c>
      <c r="I39" s="174">
        <f t="shared" si="5"/>
        <v>910.46</v>
      </c>
      <c r="J39" s="84"/>
      <c r="K39" s="140">
        <v>8</v>
      </c>
      <c r="L39" s="141">
        <f t="shared" si="6"/>
        <v>664.08</v>
      </c>
      <c r="M39" s="142">
        <v>3</v>
      </c>
      <c r="N39" s="141">
        <f t="shared" si="7"/>
        <v>159.39000000000001</v>
      </c>
      <c r="O39" s="143">
        <v>20</v>
      </c>
      <c r="P39" s="144">
        <f t="shared" si="8"/>
        <v>20</v>
      </c>
      <c r="Q39" s="143">
        <v>11</v>
      </c>
      <c r="R39" s="144">
        <f t="shared" si="9"/>
        <v>66.989999999999995</v>
      </c>
      <c r="S39" s="143">
        <v>0</v>
      </c>
      <c r="T39" s="145">
        <f t="shared" si="10"/>
        <v>910.46</v>
      </c>
      <c r="U39"/>
      <c r="V39"/>
      <c r="W39"/>
      <c r="X39"/>
    </row>
    <row r="40" spans="1:24" s="3" customFormat="1" ht="30" customHeight="1" x14ac:dyDescent="0.3">
      <c r="A40" s="431" t="s">
        <v>183</v>
      </c>
      <c r="B40" s="432"/>
      <c r="C40" s="5" t="s">
        <v>578</v>
      </c>
      <c r="D40" s="10" t="s">
        <v>70</v>
      </c>
      <c r="E40" s="42" t="s">
        <v>12</v>
      </c>
      <c r="F40" s="9" t="s">
        <v>16</v>
      </c>
      <c r="G40" s="42" t="s">
        <v>338</v>
      </c>
      <c r="H40" s="12" t="s">
        <v>9</v>
      </c>
      <c r="I40" s="175">
        <f t="shared" si="5"/>
        <v>0</v>
      </c>
      <c r="J40" s="84"/>
      <c r="K40" s="134">
        <v>0</v>
      </c>
      <c r="L40" s="135">
        <f t="shared" si="6"/>
        <v>0</v>
      </c>
      <c r="M40" s="137">
        <v>0</v>
      </c>
      <c r="N40" s="135">
        <v>0</v>
      </c>
      <c r="O40" s="137">
        <v>0</v>
      </c>
      <c r="P40" s="138">
        <f t="shared" si="8"/>
        <v>0</v>
      </c>
      <c r="Q40" s="137">
        <v>0</v>
      </c>
      <c r="R40" s="138">
        <f t="shared" si="9"/>
        <v>0</v>
      </c>
      <c r="S40" s="137">
        <v>0</v>
      </c>
      <c r="T40" s="139">
        <f t="shared" si="10"/>
        <v>0</v>
      </c>
      <c r="U40"/>
      <c r="V40"/>
      <c r="W40"/>
      <c r="X40"/>
    </row>
    <row r="41" spans="1:24" s="3" customFormat="1" ht="56.25" customHeight="1" x14ac:dyDescent="0.3">
      <c r="A41" s="429" t="s">
        <v>184</v>
      </c>
      <c r="B41" s="430"/>
      <c r="C41" s="5" t="s">
        <v>578</v>
      </c>
      <c r="D41" s="5" t="s">
        <v>70</v>
      </c>
      <c r="E41" s="17" t="s">
        <v>11</v>
      </c>
      <c r="F41" s="4" t="s">
        <v>16</v>
      </c>
      <c r="G41" s="17" t="s">
        <v>338</v>
      </c>
      <c r="H41" s="13" t="s">
        <v>9</v>
      </c>
      <c r="I41" s="174">
        <f t="shared" si="5"/>
        <v>0</v>
      </c>
      <c r="J41" s="84"/>
      <c r="K41" s="140">
        <v>0</v>
      </c>
      <c r="L41" s="141">
        <f t="shared" si="6"/>
        <v>0</v>
      </c>
      <c r="M41" s="142">
        <v>0</v>
      </c>
      <c r="N41" s="141">
        <f t="shared" si="7"/>
        <v>0</v>
      </c>
      <c r="O41" s="143">
        <v>0</v>
      </c>
      <c r="P41" s="144">
        <f t="shared" si="8"/>
        <v>0</v>
      </c>
      <c r="Q41" s="143">
        <v>0</v>
      </c>
      <c r="R41" s="144">
        <f t="shared" si="9"/>
        <v>0</v>
      </c>
      <c r="S41" s="143">
        <v>0</v>
      </c>
      <c r="T41" s="145">
        <f t="shared" si="10"/>
        <v>0</v>
      </c>
      <c r="U41"/>
      <c r="V41"/>
      <c r="W41"/>
      <c r="X41"/>
    </row>
    <row r="42" spans="1:24" s="3" customFormat="1" ht="30" customHeight="1" x14ac:dyDescent="0.3">
      <c r="A42" s="431" t="s">
        <v>185</v>
      </c>
      <c r="B42" s="432"/>
      <c r="C42" s="5" t="s">
        <v>578</v>
      </c>
      <c r="D42" s="72" t="s">
        <v>70</v>
      </c>
      <c r="E42" s="79" t="s">
        <v>11</v>
      </c>
      <c r="F42" s="17" t="s">
        <v>16</v>
      </c>
      <c r="G42" s="17" t="s">
        <v>338</v>
      </c>
      <c r="H42" s="13" t="s">
        <v>9</v>
      </c>
      <c r="I42" s="175">
        <f t="shared" si="5"/>
        <v>0</v>
      </c>
      <c r="J42" s="84"/>
      <c r="K42" s="134">
        <v>0</v>
      </c>
      <c r="L42" s="135">
        <f t="shared" si="6"/>
        <v>0</v>
      </c>
      <c r="M42" s="137">
        <v>0</v>
      </c>
      <c r="N42" s="135">
        <f t="shared" si="7"/>
        <v>0</v>
      </c>
      <c r="O42" s="137">
        <v>0</v>
      </c>
      <c r="P42" s="138">
        <f t="shared" si="8"/>
        <v>0</v>
      </c>
      <c r="Q42" s="137">
        <v>0</v>
      </c>
      <c r="R42" s="138">
        <f t="shared" si="9"/>
        <v>0</v>
      </c>
      <c r="S42" s="137">
        <v>0</v>
      </c>
      <c r="T42" s="139">
        <f t="shared" si="10"/>
        <v>0</v>
      </c>
      <c r="U42"/>
      <c r="V42"/>
      <c r="W42"/>
      <c r="X42"/>
    </row>
    <row r="43" spans="1:24" s="3" customFormat="1" ht="30" customHeight="1" x14ac:dyDescent="0.3">
      <c r="A43" s="429" t="s">
        <v>186</v>
      </c>
      <c r="B43" s="430"/>
      <c r="C43" s="5" t="s">
        <v>578</v>
      </c>
      <c r="D43" s="72" t="s">
        <v>70</v>
      </c>
      <c r="E43" s="17" t="s">
        <v>11</v>
      </c>
      <c r="F43" s="17" t="s">
        <v>16</v>
      </c>
      <c r="G43" s="17" t="s">
        <v>338</v>
      </c>
      <c r="H43" s="13" t="s">
        <v>9</v>
      </c>
      <c r="I43" s="174">
        <f t="shared" si="5"/>
        <v>0</v>
      </c>
      <c r="J43" s="84"/>
      <c r="K43" s="140">
        <v>0</v>
      </c>
      <c r="L43" s="141">
        <f t="shared" si="6"/>
        <v>0</v>
      </c>
      <c r="M43" s="142">
        <v>0</v>
      </c>
      <c r="N43" s="141">
        <f t="shared" si="7"/>
        <v>0</v>
      </c>
      <c r="O43" s="143">
        <v>0</v>
      </c>
      <c r="P43" s="144">
        <f t="shared" si="8"/>
        <v>0</v>
      </c>
      <c r="Q43" s="143">
        <v>0</v>
      </c>
      <c r="R43" s="144">
        <f t="shared" si="9"/>
        <v>0</v>
      </c>
      <c r="S43" s="143">
        <v>0</v>
      </c>
      <c r="T43" s="145">
        <f t="shared" si="10"/>
        <v>0</v>
      </c>
      <c r="U43"/>
      <c r="V43"/>
      <c r="W43"/>
      <c r="X43"/>
    </row>
    <row r="44" spans="1:24" s="3" customFormat="1" ht="30" customHeight="1" x14ac:dyDescent="0.3">
      <c r="A44" s="431" t="s">
        <v>340</v>
      </c>
      <c r="B44" s="432"/>
      <c r="C44" s="5" t="s">
        <v>578</v>
      </c>
      <c r="D44" s="72" t="s">
        <v>70</v>
      </c>
      <c r="E44" s="17" t="s">
        <v>11</v>
      </c>
      <c r="F44" s="17"/>
      <c r="G44" s="17" t="s">
        <v>338</v>
      </c>
      <c r="H44" s="13" t="s">
        <v>9</v>
      </c>
      <c r="I44" s="174">
        <f t="shared" si="5"/>
        <v>0</v>
      </c>
      <c r="J44" s="84"/>
      <c r="K44" s="140">
        <v>0</v>
      </c>
      <c r="L44" s="141">
        <f t="shared" ref="L44" si="11">K44*83.01</f>
        <v>0</v>
      </c>
      <c r="M44" s="142">
        <v>0</v>
      </c>
      <c r="N44" s="141">
        <f t="shared" ref="N44" si="12">M44*53.13</f>
        <v>0</v>
      </c>
      <c r="O44" s="143">
        <v>0</v>
      </c>
      <c r="P44" s="144">
        <f t="shared" ref="P44" si="13">O44*1</f>
        <v>0</v>
      </c>
      <c r="Q44" s="143">
        <v>0</v>
      </c>
      <c r="R44" s="144">
        <f t="shared" ref="R44" si="14">Q44*6.09</f>
        <v>0</v>
      </c>
      <c r="S44" s="143">
        <v>0</v>
      </c>
      <c r="T44" s="145">
        <f t="shared" ref="T44" si="15">L44+N44+P44+R44</f>
        <v>0</v>
      </c>
      <c r="U44"/>
      <c r="V44"/>
      <c r="W44"/>
      <c r="X44"/>
    </row>
    <row r="45" spans="1:24" s="3" customFormat="1" ht="42.75" customHeight="1" thickBot="1" x14ac:dyDescent="0.35">
      <c r="A45" s="463" t="s">
        <v>187</v>
      </c>
      <c r="B45" s="464"/>
      <c r="C45" s="5" t="s">
        <v>579</v>
      </c>
      <c r="D45" s="89" t="s">
        <v>70</v>
      </c>
      <c r="E45" s="52" t="s">
        <v>11</v>
      </c>
      <c r="F45" s="52" t="s">
        <v>16</v>
      </c>
      <c r="G45" s="52" t="s">
        <v>16</v>
      </c>
      <c r="H45" s="90" t="s">
        <v>9</v>
      </c>
      <c r="I45" s="175">
        <f t="shared" si="5"/>
        <v>119.71000000000001</v>
      </c>
      <c r="J45" s="84"/>
      <c r="K45" s="134">
        <v>1</v>
      </c>
      <c r="L45" s="135">
        <f t="shared" si="6"/>
        <v>83.01</v>
      </c>
      <c r="M45" s="137">
        <v>0.5</v>
      </c>
      <c r="N45" s="135">
        <f t="shared" si="7"/>
        <v>26.565000000000001</v>
      </c>
      <c r="O45" s="137">
        <v>1</v>
      </c>
      <c r="P45" s="138">
        <f t="shared" si="8"/>
        <v>1</v>
      </c>
      <c r="Q45" s="137">
        <v>1.5</v>
      </c>
      <c r="R45" s="138">
        <f t="shared" si="9"/>
        <v>9.1349999999999998</v>
      </c>
      <c r="S45" s="137">
        <v>0</v>
      </c>
      <c r="T45" s="139">
        <f t="shared" si="10"/>
        <v>119.71000000000001</v>
      </c>
      <c r="U45"/>
      <c r="V45"/>
      <c r="W45"/>
      <c r="X45"/>
    </row>
    <row r="46" spans="1:24" ht="15" thickBot="1" x14ac:dyDescent="0.35">
      <c r="A46" s="455" t="s">
        <v>339</v>
      </c>
      <c r="B46" s="455"/>
      <c r="C46" s="455"/>
      <c r="D46" s="455"/>
      <c r="E46" s="455"/>
      <c r="F46" s="455"/>
      <c r="G46" s="455"/>
      <c r="H46" s="455"/>
      <c r="I46" s="177">
        <f>SUM(I14:I45)</f>
        <v>3767.7700000000004</v>
      </c>
      <c r="K46" s="178">
        <f>SUM(K14:K45)</f>
        <v>33</v>
      </c>
      <c r="L46" s="179">
        <f t="shared" ref="L46:T46" si="16">SUM(L14:L45)</f>
        <v>2739.3300000000004</v>
      </c>
      <c r="M46" s="180">
        <f t="shared" si="16"/>
        <v>13.5</v>
      </c>
      <c r="N46" s="179">
        <f t="shared" si="16"/>
        <v>717.25500000000011</v>
      </c>
      <c r="O46" s="180">
        <f t="shared" si="16"/>
        <v>28</v>
      </c>
      <c r="P46" s="179">
        <f t="shared" si="16"/>
        <v>28</v>
      </c>
      <c r="Q46" s="180">
        <f t="shared" si="16"/>
        <v>46.5</v>
      </c>
      <c r="R46" s="179">
        <f t="shared" si="16"/>
        <v>283.18499999999995</v>
      </c>
      <c r="S46" s="180">
        <f t="shared" si="16"/>
        <v>0</v>
      </c>
      <c r="T46" s="181">
        <f t="shared" si="16"/>
        <v>3767.7700000000004</v>
      </c>
    </row>
    <row r="49" spans="1:10" x14ac:dyDescent="0.3">
      <c r="A49" s="435"/>
      <c r="B49" s="435"/>
      <c r="C49" s="435"/>
      <c r="D49" s="435"/>
      <c r="E49" s="435"/>
      <c r="F49" s="435"/>
      <c r="G49" s="435"/>
      <c r="H49" s="435"/>
      <c r="I49" s="87"/>
      <c r="J49" s="87"/>
    </row>
    <row r="50" spans="1:10" x14ac:dyDescent="0.3">
      <c r="A50" s="436"/>
      <c r="B50" s="436"/>
      <c r="C50" s="435"/>
      <c r="D50" s="435"/>
      <c r="E50" s="435"/>
      <c r="F50" s="435"/>
      <c r="G50" s="435"/>
      <c r="H50" s="435"/>
      <c r="I50" s="87"/>
      <c r="J50" s="87"/>
    </row>
    <row r="51" spans="1:10" x14ac:dyDescent="0.3">
      <c r="A51" s="436"/>
      <c r="B51" s="436"/>
      <c r="C51" s="435"/>
      <c r="D51" s="435"/>
      <c r="E51" s="435"/>
      <c r="F51" s="435"/>
      <c r="G51" s="435"/>
      <c r="H51" s="435"/>
      <c r="I51" s="87"/>
      <c r="J51" s="87"/>
    </row>
    <row r="52" spans="1:10" x14ac:dyDescent="0.3">
      <c r="A52" s="436"/>
      <c r="B52" s="436"/>
      <c r="C52" s="435"/>
      <c r="D52" s="435"/>
      <c r="E52" s="435"/>
      <c r="F52" s="435"/>
      <c r="G52" s="435"/>
      <c r="H52" s="435"/>
      <c r="I52" s="87"/>
      <c r="J52" s="87"/>
    </row>
    <row r="53" spans="1:10" x14ac:dyDescent="0.3">
      <c r="A53" s="433"/>
      <c r="B53" s="433"/>
      <c r="C53" s="434"/>
      <c r="D53" s="434"/>
      <c r="E53" s="434"/>
      <c r="F53" s="434"/>
      <c r="G53" s="434"/>
      <c r="H53" s="434"/>
      <c r="I53" s="88"/>
      <c r="J53" s="88"/>
    </row>
    <row r="54" spans="1:10" x14ac:dyDescent="0.3">
      <c r="A54" s="433"/>
      <c r="B54" s="433"/>
      <c r="C54" s="434"/>
      <c r="D54" s="434"/>
      <c r="E54" s="434"/>
      <c r="F54" s="434"/>
      <c r="G54" s="434"/>
      <c r="H54" s="434"/>
      <c r="I54" s="88"/>
      <c r="J54" s="88"/>
    </row>
  </sheetData>
  <autoFilter ref="C13:I46" xr:uid="{FBA672E1-CE09-4E83-ADE1-05BD65D1E8BF}"/>
  <mergeCells count="54">
    <mergeCell ref="K1:N1"/>
    <mergeCell ref="K5:M5"/>
    <mergeCell ref="A46:H46"/>
    <mergeCell ref="A44:B44"/>
    <mergeCell ref="K2:M2"/>
    <mergeCell ref="K3:M3"/>
    <mergeCell ref="K4:M4"/>
    <mergeCell ref="K10:T11"/>
    <mergeCell ref="A45:B45"/>
    <mergeCell ref="A38:B38"/>
    <mergeCell ref="A39:B39"/>
    <mergeCell ref="A40:B40"/>
    <mergeCell ref="A41:B41"/>
    <mergeCell ref="A42:B42"/>
    <mergeCell ref="A43:B43"/>
    <mergeCell ref="A1:H1"/>
    <mergeCell ref="B6:H6"/>
    <mergeCell ref="A12:H12"/>
    <mergeCell ref="A26:B26"/>
    <mergeCell ref="A27:B27"/>
    <mergeCell ref="A31:B31"/>
    <mergeCell ref="A25:B25"/>
    <mergeCell ref="A21:B21"/>
    <mergeCell ref="A22:B22"/>
    <mergeCell ref="A23:B23"/>
    <mergeCell ref="A24:B24"/>
    <mergeCell ref="A13:B13"/>
    <mergeCell ref="B10:H10"/>
    <mergeCell ref="A14:B14"/>
    <mergeCell ref="A15:B15"/>
    <mergeCell ref="A16:B16"/>
    <mergeCell ref="A17:B17"/>
    <mergeCell ref="K12:L12"/>
    <mergeCell ref="M12:N12"/>
    <mergeCell ref="O12:P12"/>
    <mergeCell ref="Q12:R12"/>
    <mergeCell ref="A20:B20"/>
    <mergeCell ref="A18:B18"/>
    <mergeCell ref="A19:B19"/>
    <mergeCell ref="A54:H54"/>
    <mergeCell ref="A49:H49"/>
    <mergeCell ref="A50:H50"/>
    <mergeCell ref="A51:H51"/>
    <mergeCell ref="A52:H52"/>
    <mergeCell ref="A53:H53"/>
    <mergeCell ref="A28:B28"/>
    <mergeCell ref="A29:B29"/>
    <mergeCell ref="A30:B30"/>
    <mergeCell ref="A37:B37"/>
    <mergeCell ref="A32:B32"/>
    <mergeCell ref="A33:B33"/>
    <mergeCell ref="A34:B34"/>
    <mergeCell ref="A35:B35"/>
    <mergeCell ref="A36:B36"/>
  </mergeCells>
  <pageMargins left="0.25" right="0.25" top="0.75" bottom="0.75" header="0.3" footer="0.3"/>
  <pageSetup scale="5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6AFE8-E466-4133-A01D-859881646BEB}">
  <dimension ref="A1:X53"/>
  <sheetViews>
    <sheetView showGridLines="0" topLeftCell="A3" zoomScale="87" zoomScaleNormal="70" workbookViewId="0">
      <selection activeCell="A13" sqref="A13:B13"/>
    </sheetView>
  </sheetViews>
  <sheetFormatPr baseColWidth="10" defaultRowHeight="14.4" x14ac:dyDescent="0.3"/>
  <cols>
    <col min="1" max="1" width="18" customWidth="1"/>
    <col min="2" max="2" width="57.6640625" customWidth="1"/>
    <col min="3" max="3" width="16.6640625" customWidth="1"/>
    <col min="4" max="4" width="17.6640625" customWidth="1"/>
    <col min="5" max="5" width="17" customWidth="1"/>
    <col min="6" max="6" width="30.33203125" customWidth="1"/>
    <col min="7" max="7" width="32.6640625" customWidth="1"/>
    <col min="8" max="8" width="10.44140625" customWidth="1"/>
    <col min="9" max="9" width="15.44140625" style="20" customWidth="1"/>
    <col min="10" max="10" width="10.44140625" style="20" customWidth="1"/>
    <col min="20" max="20" width="16.6640625" customWidth="1"/>
  </cols>
  <sheetData>
    <row r="1" spans="1:24" ht="15" thickBot="1" x14ac:dyDescent="0.35">
      <c r="A1" s="465" t="s">
        <v>41</v>
      </c>
      <c r="B1" s="466"/>
      <c r="C1" s="466"/>
      <c r="D1" s="466"/>
      <c r="E1" s="466"/>
      <c r="F1" s="466"/>
      <c r="G1" s="466"/>
      <c r="H1" s="467"/>
      <c r="I1" s="80"/>
      <c r="J1" s="80"/>
      <c r="K1" s="449" t="s">
        <v>343</v>
      </c>
      <c r="L1" s="450"/>
      <c r="M1" s="450"/>
      <c r="N1" s="451"/>
    </row>
    <row r="2" spans="1:24" x14ac:dyDescent="0.3">
      <c r="A2" s="33" t="s">
        <v>32</v>
      </c>
      <c r="B2" s="27" t="s">
        <v>19</v>
      </c>
      <c r="C2" s="28"/>
      <c r="D2" s="28"/>
      <c r="E2" s="28"/>
      <c r="F2" s="28"/>
      <c r="G2" s="28"/>
      <c r="H2" s="29"/>
      <c r="I2" s="23"/>
      <c r="J2" s="23"/>
      <c r="K2" s="456" t="s">
        <v>342</v>
      </c>
      <c r="L2" s="457"/>
      <c r="M2" s="458"/>
      <c r="N2" s="184">
        <f>I45</f>
        <v>3767.7700000000004</v>
      </c>
    </row>
    <row r="3" spans="1:24" x14ac:dyDescent="0.3">
      <c r="A3" s="34" t="s">
        <v>20</v>
      </c>
      <c r="B3" s="470" t="s">
        <v>84</v>
      </c>
      <c r="C3" s="471"/>
      <c r="D3" s="471"/>
      <c r="E3" s="471"/>
      <c r="F3" s="23"/>
      <c r="G3" s="23"/>
      <c r="H3" s="24"/>
      <c r="I3" s="23"/>
      <c r="J3" s="23"/>
      <c r="K3" s="459" t="s">
        <v>344</v>
      </c>
      <c r="L3" s="460"/>
      <c r="M3" s="461"/>
      <c r="N3" s="185">
        <f>K45+M45</f>
        <v>46.5</v>
      </c>
    </row>
    <row r="4" spans="1:24" x14ac:dyDescent="0.3">
      <c r="A4" s="35" t="s">
        <v>21</v>
      </c>
      <c r="B4" s="31" t="s">
        <v>22</v>
      </c>
      <c r="C4" s="21"/>
      <c r="D4" s="21"/>
      <c r="E4" s="21"/>
      <c r="F4" s="21"/>
      <c r="G4" s="21"/>
      <c r="H4" s="22"/>
      <c r="I4" s="23"/>
      <c r="J4" s="23"/>
      <c r="K4" s="459" t="s">
        <v>283</v>
      </c>
      <c r="L4" s="460"/>
      <c r="M4" s="461"/>
      <c r="N4" s="186">
        <f>L45+N45</f>
        <v>3456.5850000000005</v>
      </c>
    </row>
    <row r="5" spans="1:24" ht="15" thickBot="1" x14ac:dyDescent="0.35">
      <c r="A5" s="34" t="s">
        <v>23</v>
      </c>
      <c r="B5" s="30" t="s">
        <v>24</v>
      </c>
      <c r="C5" s="23"/>
      <c r="D5" s="23"/>
      <c r="E5" s="23"/>
      <c r="F5" s="23"/>
      <c r="G5" s="23"/>
      <c r="H5" s="24"/>
      <c r="I5" s="23"/>
      <c r="J5" s="23"/>
      <c r="K5" s="452" t="s">
        <v>341</v>
      </c>
      <c r="L5" s="453"/>
      <c r="M5" s="454"/>
      <c r="N5" s="187">
        <f>P45+R45</f>
        <v>311.18499999999995</v>
      </c>
    </row>
    <row r="6" spans="1:24" ht="33" customHeight="1" x14ac:dyDescent="0.3">
      <c r="A6" s="35" t="s">
        <v>25</v>
      </c>
      <c r="B6" s="439" t="s">
        <v>26</v>
      </c>
      <c r="C6" s="440"/>
      <c r="D6" s="440"/>
      <c r="E6" s="440"/>
      <c r="F6" s="440"/>
      <c r="G6" s="440"/>
      <c r="H6" s="441"/>
      <c r="I6" s="81"/>
      <c r="J6" s="81"/>
    </row>
    <row r="7" spans="1:24" ht="19.2" x14ac:dyDescent="0.3">
      <c r="A7" s="34" t="s">
        <v>35</v>
      </c>
      <c r="B7" s="30" t="s">
        <v>85</v>
      </c>
      <c r="C7" s="23"/>
      <c r="D7" s="23"/>
      <c r="E7" s="23"/>
      <c r="F7" s="23"/>
      <c r="G7" s="23"/>
      <c r="H7" s="24"/>
      <c r="I7" s="23"/>
      <c r="J7" s="23"/>
    </row>
    <row r="8" spans="1:24" x14ac:dyDescent="0.3">
      <c r="A8" s="35" t="s">
        <v>28</v>
      </c>
      <c r="B8" s="31" t="s">
        <v>29</v>
      </c>
      <c r="C8" s="21"/>
      <c r="D8" s="21"/>
      <c r="E8" s="21"/>
      <c r="F8" s="21"/>
      <c r="G8" s="21"/>
      <c r="H8" s="22"/>
      <c r="I8" s="23"/>
      <c r="J8" s="23"/>
    </row>
    <row r="9" spans="1:24" x14ac:dyDescent="0.3">
      <c r="A9" s="34" t="s">
        <v>30</v>
      </c>
      <c r="B9" s="30" t="s">
        <v>31</v>
      </c>
      <c r="C9" s="23"/>
      <c r="D9" s="23"/>
      <c r="E9" s="23"/>
      <c r="F9" s="23"/>
      <c r="G9" s="23"/>
      <c r="H9" s="24"/>
      <c r="I9" s="23"/>
      <c r="J9" s="23"/>
    </row>
    <row r="10" spans="1:24" x14ac:dyDescent="0.3">
      <c r="A10" s="35" t="s">
        <v>27</v>
      </c>
      <c r="B10" s="439" t="s">
        <v>58</v>
      </c>
      <c r="C10" s="440"/>
      <c r="D10" s="440"/>
      <c r="E10" s="440"/>
      <c r="F10" s="440"/>
      <c r="G10" s="440"/>
      <c r="H10" s="441"/>
      <c r="I10" s="81"/>
      <c r="J10" s="81"/>
    </row>
    <row r="11" spans="1:24" ht="15" thickBot="1" x14ac:dyDescent="0.35">
      <c r="A11" s="36" t="s">
        <v>33</v>
      </c>
      <c r="B11" s="32" t="s">
        <v>86</v>
      </c>
      <c r="C11" s="25"/>
      <c r="D11" s="25"/>
      <c r="E11" s="25"/>
      <c r="F11" s="25"/>
      <c r="G11" s="25"/>
      <c r="H11" s="26"/>
      <c r="I11" s="82"/>
      <c r="J11" s="82"/>
    </row>
    <row r="12" spans="1:24" ht="48.75" customHeight="1" thickBot="1" x14ac:dyDescent="0.35">
      <c r="A12" s="468" t="s">
        <v>83</v>
      </c>
      <c r="B12" s="469"/>
      <c r="C12" s="469"/>
      <c r="D12" s="469"/>
      <c r="E12" s="469"/>
      <c r="F12" s="469"/>
      <c r="G12" s="469"/>
      <c r="H12" s="469"/>
      <c r="I12" s="146"/>
      <c r="J12" s="146"/>
      <c r="K12" s="437" t="s">
        <v>327</v>
      </c>
      <c r="L12" s="438"/>
      <c r="M12" s="438" t="s">
        <v>328</v>
      </c>
      <c r="N12" s="438"/>
      <c r="O12" s="438" t="s">
        <v>329</v>
      </c>
      <c r="P12" s="438"/>
      <c r="Q12" s="438" t="s">
        <v>330</v>
      </c>
      <c r="R12" s="438"/>
      <c r="S12" s="126" t="s">
        <v>331</v>
      </c>
      <c r="T12" s="127" t="s">
        <v>332</v>
      </c>
      <c r="U12" s="19"/>
      <c r="V12" s="19"/>
      <c r="W12" s="18"/>
      <c r="X12" s="18"/>
    </row>
    <row r="13" spans="1:24" ht="21" thickBot="1" x14ac:dyDescent="0.35">
      <c r="A13" s="447" t="s">
        <v>34</v>
      </c>
      <c r="B13" s="448"/>
      <c r="C13" s="37" t="s">
        <v>0</v>
      </c>
      <c r="D13" s="71" t="s">
        <v>27</v>
      </c>
      <c r="E13" s="37" t="s">
        <v>2</v>
      </c>
      <c r="F13" s="37" t="s">
        <v>3</v>
      </c>
      <c r="G13" s="37" t="s">
        <v>4</v>
      </c>
      <c r="H13" s="39" t="s">
        <v>5</v>
      </c>
      <c r="I13" s="39" t="s">
        <v>280</v>
      </c>
      <c r="J13" s="86"/>
      <c r="K13" s="132" t="s">
        <v>279</v>
      </c>
      <c r="L13" s="126" t="s">
        <v>281</v>
      </c>
      <c r="M13" s="132" t="s">
        <v>279</v>
      </c>
      <c r="N13" s="126" t="s">
        <v>281</v>
      </c>
      <c r="O13" s="133" t="s">
        <v>333</v>
      </c>
      <c r="P13" s="126" t="s">
        <v>281</v>
      </c>
      <c r="Q13" s="132" t="s">
        <v>279</v>
      </c>
      <c r="R13" s="127" t="s">
        <v>280</v>
      </c>
      <c r="S13" s="126" t="s">
        <v>282</v>
      </c>
      <c r="T13" s="127"/>
      <c r="U13" s="20"/>
      <c r="V13" s="20"/>
    </row>
    <row r="14" spans="1:24" ht="29.4" thickBot="1" x14ac:dyDescent="0.35">
      <c r="A14" s="431" t="s">
        <v>188</v>
      </c>
      <c r="B14" s="432"/>
      <c r="C14" s="10" t="s">
        <v>60</v>
      </c>
      <c r="D14" s="10" t="s">
        <v>36</v>
      </c>
      <c r="E14" s="11" t="s">
        <v>6</v>
      </c>
      <c r="F14" s="9" t="s">
        <v>73</v>
      </c>
      <c r="G14" s="43"/>
      <c r="H14" s="40" t="s">
        <v>7</v>
      </c>
      <c r="I14" s="188">
        <f>T14</f>
        <v>0</v>
      </c>
      <c r="J14" s="44"/>
      <c r="K14" s="147">
        <v>0</v>
      </c>
      <c r="L14" s="148">
        <f>K14*83.01</f>
        <v>0</v>
      </c>
      <c r="M14" s="149">
        <v>0</v>
      </c>
      <c r="N14" s="148">
        <f>M14*53.13</f>
        <v>0</v>
      </c>
      <c r="O14" s="150">
        <v>0</v>
      </c>
      <c r="P14" s="151">
        <f>O14*1</f>
        <v>0</v>
      </c>
      <c r="Q14" s="149">
        <v>0</v>
      </c>
      <c r="R14" s="151">
        <f>Q14*6.09</f>
        <v>0</v>
      </c>
      <c r="S14" s="150">
        <v>0</v>
      </c>
      <c r="T14" s="152">
        <f>L14+N14+P14+R14</f>
        <v>0</v>
      </c>
    </row>
    <row r="15" spans="1:24" ht="19.8" thickBot="1" x14ac:dyDescent="0.35">
      <c r="A15" s="429" t="s">
        <v>166</v>
      </c>
      <c r="B15" s="430"/>
      <c r="C15" s="5" t="s">
        <v>542</v>
      </c>
      <c r="D15" s="5" t="s">
        <v>62</v>
      </c>
      <c r="E15" s="6" t="s">
        <v>40</v>
      </c>
      <c r="F15" s="7" t="s">
        <v>74</v>
      </c>
      <c r="G15" s="17" t="s">
        <v>77</v>
      </c>
      <c r="H15" s="8" t="s">
        <v>9</v>
      </c>
      <c r="I15" s="189">
        <f>T15</f>
        <v>89.100000000000009</v>
      </c>
      <c r="J15" s="83"/>
      <c r="K15" s="153">
        <v>1</v>
      </c>
      <c r="L15" s="141">
        <f t="shared" ref="L15:L19" si="0">K15*83.01</f>
        <v>83.01</v>
      </c>
      <c r="M15" s="142">
        <v>0</v>
      </c>
      <c r="N15" s="141">
        <f t="shared" ref="N15:N19" si="1">M15*53.13</f>
        <v>0</v>
      </c>
      <c r="O15" s="154">
        <v>0</v>
      </c>
      <c r="P15" s="144">
        <f t="shared" ref="P15:P19" si="2">O15*1</f>
        <v>0</v>
      </c>
      <c r="Q15" s="154">
        <v>1</v>
      </c>
      <c r="R15" s="144">
        <f t="shared" ref="R15:R19" si="3">Q15*6.09</f>
        <v>6.09</v>
      </c>
      <c r="S15" s="154">
        <v>0</v>
      </c>
      <c r="T15" s="155">
        <f t="shared" ref="T15:T19" si="4">L15+N15+P15+R15</f>
        <v>89.100000000000009</v>
      </c>
    </row>
    <row r="16" spans="1:24" ht="18.75" customHeight="1" thickBot="1" x14ac:dyDescent="0.35">
      <c r="A16" s="431" t="s">
        <v>545</v>
      </c>
      <c r="B16" s="432"/>
      <c r="C16" s="70" t="s">
        <v>543</v>
      </c>
      <c r="D16" s="10" t="s">
        <v>63</v>
      </c>
      <c r="E16" s="11" t="s">
        <v>71</v>
      </c>
      <c r="F16" s="42" t="s">
        <v>75</v>
      </c>
      <c r="G16" s="43" t="s">
        <v>16</v>
      </c>
      <c r="H16" s="40" t="s">
        <v>9</v>
      </c>
      <c r="I16" s="190">
        <f>T16</f>
        <v>207.81</v>
      </c>
      <c r="J16" s="44"/>
      <c r="K16" s="156">
        <v>2</v>
      </c>
      <c r="L16" s="135">
        <f t="shared" si="0"/>
        <v>166.02</v>
      </c>
      <c r="M16" s="157">
        <v>0.5</v>
      </c>
      <c r="N16" s="135">
        <f t="shared" si="1"/>
        <v>26.565000000000001</v>
      </c>
      <c r="O16" s="157">
        <v>0</v>
      </c>
      <c r="P16" s="138">
        <f t="shared" si="2"/>
        <v>0</v>
      </c>
      <c r="Q16" s="157">
        <v>2.5</v>
      </c>
      <c r="R16" s="138">
        <f t="shared" si="3"/>
        <v>15.225</v>
      </c>
      <c r="S16" s="157">
        <v>0</v>
      </c>
      <c r="T16" s="158">
        <f t="shared" si="4"/>
        <v>207.81</v>
      </c>
    </row>
    <row r="17" spans="1:23" ht="63.75" customHeight="1" thickBot="1" x14ac:dyDescent="0.35">
      <c r="A17" s="429" t="s">
        <v>544</v>
      </c>
      <c r="B17" s="430"/>
      <c r="C17" s="5" t="s">
        <v>546</v>
      </c>
      <c r="D17" s="5" t="s">
        <v>17</v>
      </c>
      <c r="E17" s="6" t="s">
        <v>12</v>
      </c>
      <c r="F17" s="7" t="s">
        <v>75</v>
      </c>
      <c r="G17" s="72" t="s">
        <v>335</v>
      </c>
      <c r="H17" s="8" t="s">
        <v>9</v>
      </c>
      <c r="I17" s="189">
        <f t="shared" ref="I17:I44" si="5">T17</f>
        <v>149.32000000000002</v>
      </c>
      <c r="J17" s="83"/>
      <c r="K17" s="153">
        <v>1</v>
      </c>
      <c r="L17" s="141">
        <f t="shared" si="0"/>
        <v>83.01</v>
      </c>
      <c r="M17" s="142">
        <v>1</v>
      </c>
      <c r="N17" s="141">
        <f t="shared" si="1"/>
        <v>53.13</v>
      </c>
      <c r="O17" s="154">
        <v>1</v>
      </c>
      <c r="P17" s="144">
        <f t="shared" si="2"/>
        <v>1</v>
      </c>
      <c r="Q17" s="154">
        <v>2</v>
      </c>
      <c r="R17" s="144">
        <f t="shared" si="3"/>
        <v>12.18</v>
      </c>
      <c r="S17" s="154">
        <v>0</v>
      </c>
      <c r="T17" s="155">
        <f t="shared" si="4"/>
        <v>149.32000000000002</v>
      </c>
    </row>
    <row r="18" spans="1:23" ht="34.5" customHeight="1" thickBot="1" x14ac:dyDescent="0.35">
      <c r="A18" s="431" t="s">
        <v>167</v>
      </c>
      <c r="B18" s="432"/>
      <c r="C18" s="10" t="s">
        <v>547</v>
      </c>
      <c r="D18" s="10" t="s">
        <v>17</v>
      </c>
      <c r="E18" s="11" t="s">
        <v>11</v>
      </c>
      <c r="F18" s="42" t="s">
        <v>75</v>
      </c>
      <c r="G18" s="42" t="s">
        <v>16</v>
      </c>
      <c r="H18" s="40" t="s">
        <v>9</v>
      </c>
      <c r="I18" s="190">
        <f t="shared" si="5"/>
        <v>148.32000000000002</v>
      </c>
      <c r="J18" s="44"/>
      <c r="K18" s="156">
        <v>1</v>
      </c>
      <c r="L18" s="135">
        <f t="shared" si="0"/>
        <v>83.01</v>
      </c>
      <c r="M18" s="157">
        <v>1</v>
      </c>
      <c r="N18" s="135">
        <f t="shared" si="1"/>
        <v>53.13</v>
      </c>
      <c r="O18" s="157">
        <v>0</v>
      </c>
      <c r="P18" s="138">
        <f t="shared" si="2"/>
        <v>0</v>
      </c>
      <c r="Q18" s="157">
        <v>2</v>
      </c>
      <c r="R18" s="138">
        <f t="shared" si="3"/>
        <v>12.18</v>
      </c>
      <c r="S18" s="157">
        <v>0</v>
      </c>
      <c r="T18" s="158">
        <f t="shared" si="4"/>
        <v>148.32000000000002</v>
      </c>
    </row>
    <row r="19" spans="1:23" ht="54.75" customHeight="1" thickBot="1" x14ac:dyDescent="0.35">
      <c r="A19" s="429" t="s">
        <v>168</v>
      </c>
      <c r="B19" s="430"/>
      <c r="C19" s="5" t="s">
        <v>548</v>
      </c>
      <c r="D19" s="5" t="s">
        <v>17</v>
      </c>
      <c r="E19" s="6" t="s">
        <v>71</v>
      </c>
      <c r="F19" s="7" t="s">
        <v>75</v>
      </c>
      <c r="G19" s="17" t="s">
        <v>16</v>
      </c>
      <c r="H19" s="8" t="s">
        <v>9</v>
      </c>
      <c r="I19" s="189">
        <f t="shared" si="5"/>
        <v>178.20000000000002</v>
      </c>
      <c r="J19" s="83"/>
      <c r="K19" s="153">
        <v>2</v>
      </c>
      <c r="L19" s="141">
        <f t="shared" si="0"/>
        <v>166.02</v>
      </c>
      <c r="M19" s="142">
        <v>0</v>
      </c>
      <c r="N19" s="141">
        <f t="shared" si="1"/>
        <v>0</v>
      </c>
      <c r="O19" s="154">
        <v>0</v>
      </c>
      <c r="P19" s="144">
        <f t="shared" si="2"/>
        <v>0</v>
      </c>
      <c r="Q19" s="154">
        <v>2</v>
      </c>
      <c r="R19" s="144">
        <f t="shared" si="3"/>
        <v>12.18</v>
      </c>
      <c r="S19" s="154">
        <v>0</v>
      </c>
      <c r="T19" s="155">
        <f t="shared" si="4"/>
        <v>178.20000000000002</v>
      </c>
    </row>
    <row r="20" spans="1:23" ht="33" thickBot="1" x14ac:dyDescent="0.35">
      <c r="A20" s="431" t="s">
        <v>169</v>
      </c>
      <c r="B20" s="432"/>
      <c r="C20" s="10" t="s">
        <v>549</v>
      </c>
      <c r="D20" s="10" t="s">
        <v>37</v>
      </c>
      <c r="E20" s="11" t="s">
        <v>71</v>
      </c>
      <c r="F20" s="42" t="s">
        <v>74</v>
      </c>
      <c r="G20" s="42" t="s">
        <v>78</v>
      </c>
      <c r="H20" s="40" t="s">
        <v>9</v>
      </c>
      <c r="I20" s="190">
        <f t="shared" si="5"/>
        <v>118.71000000000001</v>
      </c>
      <c r="J20" s="44"/>
      <c r="K20" s="156">
        <v>1</v>
      </c>
      <c r="L20" s="135">
        <f t="shared" ref="L20:L44" si="6">K20*83.01</f>
        <v>83.01</v>
      </c>
      <c r="M20" s="157">
        <v>0.5</v>
      </c>
      <c r="N20" s="135">
        <f t="shared" ref="N20:N44" si="7">M20*53.13</f>
        <v>26.565000000000001</v>
      </c>
      <c r="O20" s="157">
        <v>0</v>
      </c>
      <c r="P20" s="138">
        <f t="shared" ref="P20:P44" si="8">O20*1</f>
        <v>0</v>
      </c>
      <c r="Q20" s="157">
        <v>1.5</v>
      </c>
      <c r="R20" s="138">
        <f t="shared" ref="R20:R44" si="9">Q20*6.09</f>
        <v>9.1349999999999998</v>
      </c>
      <c r="S20" s="157">
        <v>0</v>
      </c>
      <c r="T20" s="158">
        <f t="shared" ref="T20:T44" si="10">L20+N20+P20+R20</f>
        <v>118.71000000000001</v>
      </c>
    </row>
    <row r="21" spans="1:23" ht="63.75" customHeight="1" thickBot="1" x14ac:dyDescent="0.35">
      <c r="A21" s="429" t="s">
        <v>189</v>
      </c>
      <c r="B21" s="430"/>
      <c r="C21" s="5" t="s">
        <v>550</v>
      </c>
      <c r="D21" s="5" t="s">
        <v>64</v>
      </c>
      <c r="E21" s="6" t="s">
        <v>11</v>
      </c>
      <c r="F21" s="7" t="s">
        <v>75</v>
      </c>
      <c r="G21" s="72" t="s">
        <v>16</v>
      </c>
      <c r="H21" s="8" t="s">
        <v>9</v>
      </c>
      <c r="I21" s="189">
        <f t="shared" si="5"/>
        <v>207.81</v>
      </c>
      <c r="J21" s="83"/>
      <c r="K21" s="153">
        <v>2</v>
      </c>
      <c r="L21" s="141">
        <f t="shared" si="6"/>
        <v>166.02</v>
      </c>
      <c r="M21" s="142">
        <v>0.5</v>
      </c>
      <c r="N21" s="141">
        <f t="shared" si="7"/>
        <v>26.565000000000001</v>
      </c>
      <c r="O21" s="154">
        <v>0</v>
      </c>
      <c r="P21" s="144">
        <f t="shared" si="8"/>
        <v>0</v>
      </c>
      <c r="Q21" s="154">
        <v>2.5</v>
      </c>
      <c r="R21" s="144">
        <f t="shared" si="9"/>
        <v>15.225</v>
      </c>
      <c r="S21" s="154">
        <v>0</v>
      </c>
      <c r="T21" s="155">
        <f t="shared" si="10"/>
        <v>207.81</v>
      </c>
    </row>
    <row r="22" spans="1:23" ht="33" thickBot="1" x14ac:dyDescent="0.35">
      <c r="A22" s="431" t="s">
        <v>171</v>
      </c>
      <c r="B22" s="432"/>
      <c r="C22" s="10" t="s">
        <v>551</v>
      </c>
      <c r="D22" s="10" t="s">
        <v>65</v>
      </c>
      <c r="E22" s="11" t="s">
        <v>8</v>
      </c>
      <c r="F22" s="42" t="s">
        <v>75</v>
      </c>
      <c r="G22" s="43" t="s">
        <v>16</v>
      </c>
      <c r="H22" s="40" t="s">
        <v>9</v>
      </c>
      <c r="I22" s="190">
        <f t="shared" si="5"/>
        <v>119.71000000000001</v>
      </c>
      <c r="J22" s="44"/>
      <c r="K22" s="156">
        <v>1</v>
      </c>
      <c r="L22" s="135">
        <f t="shared" si="6"/>
        <v>83.01</v>
      </c>
      <c r="M22" s="157">
        <v>0.5</v>
      </c>
      <c r="N22" s="135">
        <f t="shared" si="7"/>
        <v>26.565000000000001</v>
      </c>
      <c r="O22" s="157">
        <v>1</v>
      </c>
      <c r="P22" s="138">
        <f t="shared" si="8"/>
        <v>1</v>
      </c>
      <c r="Q22" s="157">
        <v>1.5</v>
      </c>
      <c r="R22" s="138">
        <f t="shared" si="9"/>
        <v>9.1349999999999998</v>
      </c>
      <c r="S22" s="157">
        <v>0</v>
      </c>
      <c r="T22" s="158">
        <f t="shared" si="10"/>
        <v>119.71000000000001</v>
      </c>
    </row>
    <row r="23" spans="1:23" ht="36.75" customHeight="1" thickBot="1" x14ac:dyDescent="0.35">
      <c r="A23" s="429" t="s">
        <v>172</v>
      </c>
      <c r="B23" s="430"/>
      <c r="C23" s="5" t="s">
        <v>552</v>
      </c>
      <c r="D23" s="5" t="s">
        <v>65</v>
      </c>
      <c r="E23" s="6" t="s">
        <v>72</v>
      </c>
      <c r="F23" s="7" t="s">
        <v>75</v>
      </c>
      <c r="G23" s="17" t="s">
        <v>16</v>
      </c>
      <c r="H23" s="8" t="s">
        <v>9</v>
      </c>
      <c r="I23" s="189">
        <f t="shared" si="5"/>
        <v>419.62</v>
      </c>
      <c r="J23" s="83"/>
      <c r="K23" s="153">
        <v>4</v>
      </c>
      <c r="L23" s="141">
        <f t="shared" si="6"/>
        <v>332.04</v>
      </c>
      <c r="M23" s="142">
        <v>1</v>
      </c>
      <c r="N23" s="141">
        <f t="shared" si="7"/>
        <v>53.13</v>
      </c>
      <c r="O23" s="154">
        <v>4</v>
      </c>
      <c r="P23" s="144">
        <f t="shared" si="8"/>
        <v>4</v>
      </c>
      <c r="Q23" s="154">
        <v>5</v>
      </c>
      <c r="R23" s="144">
        <f t="shared" si="9"/>
        <v>30.45</v>
      </c>
      <c r="S23" s="154">
        <v>0</v>
      </c>
      <c r="T23" s="155">
        <f t="shared" si="10"/>
        <v>419.62</v>
      </c>
    </row>
    <row r="24" spans="1:23" ht="76.2" thickBot="1" x14ac:dyDescent="0.35">
      <c r="A24" s="431" t="s">
        <v>173</v>
      </c>
      <c r="B24" s="432"/>
      <c r="C24" s="10" t="s">
        <v>554</v>
      </c>
      <c r="D24" s="10" t="s">
        <v>66</v>
      </c>
      <c r="E24" s="11" t="s">
        <v>11</v>
      </c>
      <c r="F24" s="42" t="s">
        <v>73</v>
      </c>
      <c r="G24" s="43" t="s">
        <v>79</v>
      </c>
      <c r="H24" s="40" t="s">
        <v>7</v>
      </c>
      <c r="I24" s="190">
        <f t="shared" si="5"/>
        <v>0</v>
      </c>
      <c r="J24" s="44"/>
      <c r="K24" s="156">
        <v>0</v>
      </c>
      <c r="L24" s="135">
        <f t="shared" si="6"/>
        <v>0</v>
      </c>
      <c r="M24" s="157">
        <v>0</v>
      </c>
      <c r="N24" s="135">
        <f t="shared" si="7"/>
        <v>0</v>
      </c>
      <c r="O24" s="157">
        <v>0</v>
      </c>
      <c r="P24" s="138">
        <f t="shared" si="8"/>
        <v>0</v>
      </c>
      <c r="Q24" s="157">
        <v>0</v>
      </c>
      <c r="R24" s="138">
        <f t="shared" si="9"/>
        <v>0</v>
      </c>
      <c r="S24" s="157">
        <v>0</v>
      </c>
      <c r="T24" s="158">
        <f t="shared" si="10"/>
        <v>0</v>
      </c>
    </row>
    <row r="25" spans="1:23" s="3" customFormat="1" ht="72.75" customHeight="1" thickBot="1" x14ac:dyDescent="0.35">
      <c r="A25" s="429" t="s">
        <v>174</v>
      </c>
      <c r="B25" s="430"/>
      <c r="C25" s="5" t="s">
        <v>555</v>
      </c>
      <c r="D25" s="5" t="s">
        <v>66</v>
      </c>
      <c r="E25" s="6" t="s">
        <v>44</v>
      </c>
      <c r="F25" s="7" t="s">
        <v>75</v>
      </c>
      <c r="G25" s="72" t="s">
        <v>16</v>
      </c>
      <c r="H25" s="40" t="s">
        <v>9</v>
      </c>
      <c r="I25" s="189">
        <f t="shared" si="5"/>
        <v>118.71000000000001</v>
      </c>
      <c r="J25" s="44"/>
      <c r="K25" s="153">
        <v>1</v>
      </c>
      <c r="L25" s="141">
        <f t="shared" si="6"/>
        <v>83.01</v>
      </c>
      <c r="M25" s="142">
        <v>0.5</v>
      </c>
      <c r="N25" s="141">
        <f t="shared" si="7"/>
        <v>26.565000000000001</v>
      </c>
      <c r="O25" s="154">
        <v>0</v>
      </c>
      <c r="P25" s="144">
        <f t="shared" si="8"/>
        <v>0</v>
      </c>
      <c r="Q25" s="154">
        <v>1.5</v>
      </c>
      <c r="R25" s="144">
        <f t="shared" si="9"/>
        <v>9.1349999999999998</v>
      </c>
      <c r="S25" s="154">
        <v>0</v>
      </c>
      <c r="T25" s="155">
        <f t="shared" si="10"/>
        <v>118.71000000000001</v>
      </c>
      <c r="U25"/>
      <c r="V25"/>
      <c r="W25"/>
    </row>
    <row r="26" spans="1:23" s="3" customFormat="1" ht="33" thickBot="1" x14ac:dyDescent="0.35">
      <c r="A26" s="431" t="s">
        <v>175</v>
      </c>
      <c r="B26" s="432"/>
      <c r="C26" s="10" t="s">
        <v>556</v>
      </c>
      <c r="D26" s="5" t="s">
        <v>66</v>
      </c>
      <c r="E26" s="11" t="s">
        <v>44</v>
      </c>
      <c r="F26" s="45" t="s">
        <v>75</v>
      </c>
      <c r="G26" s="43" t="s">
        <v>16</v>
      </c>
      <c r="H26" s="40" t="s">
        <v>9</v>
      </c>
      <c r="I26" s="190">
        <f t="shared" si="5"/>
        <v>118.71000000000001</v>
      </c>
      <c r="J26" s="44"/>
      <c r="K26" s="156">
        <v>1</v>
      </c>
      <c r="L26" s="135">
        <f t="shared" si="6"/>
        <v>83.01</v>
      </c>
      <c r="M26" s="157">
        <v>0.5</v>
      </c>
      <c r="N26" s="135">
        <f t="shared" si="7"/>
        <v>26.565000000000001</v>
      </c>
      <c r="O26" s="157">
        <v>0</v>
      </c>
      <c r="P26" s="138">
        <f t="shared" si="8"/>
        <v>0</v>
      </c>
      <c r="Q26" s="157">
        <v>1.5</v>
      </c>
      <c r="R26" s="138">
        <f t="shared" si="9"/>
        <v>9.1349999999999998</v>
      </c>
      <c r="S26" s="157">
        <v>0</v>
      </c>
      <c r="T26" s="158">
        <f t="shared" si="10"/>
        <v>118.71000000000001</v>
      </c>
      <c r="U26"/>
      <c r="V26"/>
      <c r="W26"/>
    </row>
    <row r="27" spans="1:23" s="3" customFormat="1" ht="32.4" x14ac:dyDescent="0.3">
      <c r="A27" s="429" t="s">
        <v>176</v>
      </c>
      <c r="B27" s="430"/>
      <c r="C27" s="5" t="s">
        <v>557</v>
      </c>
      <c r="D27" s="5" t="s">
        <v>65</v>
      </c>
      <c r="E27" s="6" t="s">
        <v>11</v>
      </c>
      <c r="F27" s="4" t="s">
        <v>75</v>
      </c>
      <c r="G27" s="17" t="s">
        <v>16</v>
      </c>
      <c r="H27" s="14" t="s">
        <v>9</v>
      </c>
      <c r="I27" s="189">
        <f t="shared" si="5"/>
        <v>118.71000000000001</v>
      </c>
      <c r="J27" s="44"/>
      <c r="K27" s="153">
        <v>1</v>
      </c>
      <c r="L27" s="141">
        <f t="shared" si="6"/>
        <v>83.01</v>
      </c>
      <c r="M27" s="142">
        <v>0.5</v>
      </c>
      <c r="N27" s="141">
        <f t="shared" si="7"/>
        <v>26.565000000000001</v>
      </c>
      <c r="O27" s="154">
        <v>0</v>
      </c>
      <c r="P27" s="144">
        <f t="shared" si="8"/>
        <v>0</v>
      </c>
      <c r="Q27" s="154">
        <v>1.5</v>
      </c>
      <c r="R27" s="144">
        <f t="shared" si="9"/>
        <v>9.1349999999999998</v>
      </c>
      <c r="S27" s="154">
        <v>0</v>
      </c>
      <c r="T27" s="155">
        <f t="shared" si="10"/>
        <v>118.71000000000001</v>
      </c>
      <c r="U27"/>
      <c r="V27"/>
      <c r="W27"/>
    </row>
    <row r="28" spans="1:23" s="3" customFormat="1" ht="21.6" x14ac:dyDescent="0.3">
      <c r="A28" s="429" t="s">
        <v>559</v>
      </c>
      <c r="B28" s="430"/>
      <c r="C28" s="5" t="s">
        <v>558</v>
      </c>
      <c r="D28" s="5" t="s">
        <v>564</v>
      </c>
      <c r="E28" s="6" t="s">
        <v>11</v>
      </c>
      <c r="F28" s="6" t="s">
        <v>16</v>
      </c>
      <c r="G28" s="17" t="s">
        <v>16</v>
      </c>
      <c r="H28" s="14" t="s">
        <v>9</v>
      </c>
      <c r="I28" s="189">
        <f t="shared" si="5"/>
        <v>118.71000000000001</v>
      </c>
      <c r="J28" s="44"/>
      <c r="K28" s="153">
        <v>1</v>
      </c>
      <c r="L28" s="141">
        <f t="shared" si="6"/>
        <v>83.01</v>
      </c>
      <c r="M28" s="142">
        <v>0.5</v>
      </c>
      <c r="N28" s="141">
        <f t="shared" si="7"/>
        <v>26.565000000000001</v>
      </c>
      <c r="O28" s="154">
        <v>0</v>
      </c>
      <c r="P28" s="144">
        <f t="shared" si="8"/>
        <v>0</v>
      </c>
      <c r="Q28" s="154">
        <v>1.5</v>
      </c>
      <c r="R28" s="144">
        <f t="shared" si="9"/>
        <v>9.1349999999999998</v>
      </c>
      <c r="S28" s="154">
        <v>0</v>
      </c>
      <c r="T28" s="155">
        <f t="shared" si="10"/>
        <v>118.71000000000001</v>
      </c>
      <c r="U28"/>
      <c r="V28"/>
      <c r="W28"/>
    </row>
    <row r="29" spans="1:23" s="3" customFormat="1" ht="21.6" x14ac:dyDescent="0.3">
      <c r="A29" s="429" t="s">
        <v>562</v>
      </c>
      <c r="B29" s="430"/>
      <c r="C29" s="5" t="s">
        <v>560</v>
      </c>
      <c r="D29" s="5" t="s">
        <v>564</v>
      </c>
      <c r="E29" s="6" t="s">
        <v>11</v>
      </c>
      <c r="F29" s="6" t="s">
        <v>16</v>
      </c>
      <c r="G29" s="17" t="s">
        <v>16</v>
      </c>
      <c r="H29" s="14" t="s">
        <v>9</v>
      </c>
      <c r="I29" s="189">
        <f t="shared" si="5"/>
        <v>118.71000000000001</v>
      </c>
      <c r="J29" s="44"/>
      <c r="K29" s="153">
        <v>1</v>
      </c>
      <c r="L29" s="141">
        <f t="shared" si="6"/>
        <v>83.01</v>
      </c>
      <c r="M29" s="142">
        <v>0.5</v>
      </c>
      <c r="N29" s="141">
        <f t="shared" si="7"/>
        <v>26.565000000000001</v>
      </c>
      <c r="O29" s="154">
        <v>0</v>
      </c>
      <c r="P29" s="144">
        <f t="shared" si="8"/>
        <v>0</v>
      </c>
      <c r="Q29" s="154">
        <v>1.5</v>
      </c>
      <c r="R29" s="144">
        <f t="shared" si="9"/>
        <v>9.1349999999999998</v>
      </c>
      <c r="S29" s="154">
        <v>0</v>
      </c>
      <c r="T29" s="155">
        <f t="shared" si="10"/>
        <v>118.71000000000001</v>
      </c>
      <c r="U29"/>
      <c r="V29"/>
      <c r="W29"/>
    </row>
    <row r="30" spans="1:23" s="3" customFormat="1" ht="21.6" x14ac:dyDescent="0.3">
      <c r="A30" s="429" t="s">
        <v>561</v>
      </c>
      <c r="B30" s="430"/>
      <c r="C30" s="5" t="s">
        <v>563</v>
      </c>
      <c r="D30" s="5" t="s">
        <v>564</v>
      </c>
      <c r="E30" s="6" t="s">
        <v>11</v>
      </c>
      <c r="F30" s="6" t="s">
        <v>16</v>
      </c>
      <c r="G30" s="17" t="s">
        <v>16</v>
      </c>
      <c r="H30" s="14" t="s">
        <v>9</v>
      </c>
      <c r="I30" s="189">
        <f t="shared" si="5"/>
        <v>118.71000000000001</v>
      </c>
      <c r="J30" s="44"/>
      <c r="K30" s="153">
        <v>1</v>
      </c>
      <c r="L30" s="141">
        <f t="shared" si="6"/>
        <v>83.01</v>
      </c>
      <c r="M30" s="142">
        <v>0.5</v>
      </c>
      <c r="N30" s="141">
        <f t="shared" si="7"/>
        <v>26.565000000000001</v>
      </c>
      <c r="O30" s="154">
        <v>0</v>
      </c>
      <c r="P30" s="144">
        <f t="shared" si="8"/>
        <v>0</v>
      </c>
      <c r="Q30" s="154">
        <v>1.5</v>
      </c>
      <c r="R30" s="144">
        <f t="shared" si="9"/>
        <v>9.1349999999999998</v>
      </c>
      <c r="S30" s="154">
        <v>0</v>
      </c>
      <c r="T30" s="155">
        <f t="shared" si="10"/>
        <v>118.71000000000001</v>
      </c>
      <c r="U30"/>
      <c r="V30"/>
      <c r="W30"/>
    </row>
    <row r="31" spans="1:23" s="3" customFormat="1" ht="75.599999999999994" x14ac:dyDescent="0.3">
      <c r="A31" s="431" t="s">
        <v>565</v>
      </c>
      <c r="B31" s="432"/>
      <c r="C31" s="10" t="s">
        <v>568</v>
      </c>
      <c r="D31" s="10" t="s">
        <v>67</v>
      </c>
      <c r="E31" s="11" t="s">
        <v>11</v>
      </c>
      <c r="F31" s="11" t="s">
        <v>73</v>
      </c>
      <c r="G31" s="43" t="s">
        <v>79</v>
      </c>
      <c r="H31" s="40" t="s">
        <v>7</v>
      </c>
      <c r="I31" s="190">
        <f t="shared" si="5"/>
        <v>0</v>
      </c>
      <c r="J31" s="44"/>
      <c r="K31" s="156">
        <v>0</v>
      </c>
      <c r="L31" s="135">
        <f t="shared" si="6"/>
        <v>0</v>
      </c>
      <c r="M31" s="157">
        <v>0</v>
      </c>
      <c r="N31" s="135">
        <f t="shared" si="7"/>
        <v>0</v>
      </c>
      <c r="O31" s="157">
        <v>0</v>
      </c>
      <c r="P31" s="138">
        <f t="shared" si="8"/>
        <v>0</v>
      </c>
      <c r="Q31" s="157">
        <v>0</v>
      </c>
      <c r="R31" s="138">
        <f t="shared" si="9"/>
        <v>0</v>
      </c>
      <c r="S31" s="157">
        <v>0</v>
      </c>
      <c r="T31" s="158">
        <f t="shared" si="10"/>
        <v>0</v>
      </c>
      <c r="U31"/>
      <c r="V31"/>
      <c r="W31"/>
    </row>
    <row r="32" spans="1:23" s="3" customFormat="1" ht="43.2" x14ac:dyDescent="0.3">
      <c r="A32" s="429" t="s">
        <v>177</v>
      </c>
      <c r="B32" s="430"/>
      <c r="C32" s="10" t="s">
        <v>569</v>
      </c>
      <c r="D32" s="5" t="s">
        <v>39</v>
      </c>
      <c r="E32" s="6" t="s">
        <v>11</v>
      </c>
      <c r="F32" s="4" t="s">
        <v>73</v>
      </c>
      <c r="G32" s="17" t="s">
        <v>80</v>
      </c>
      <c r="H32" s="14" t="s">
        <v>7</v>
      </c>
      <c r="I32" s="189">
        <f t="shared" si="5"/>
        <v>0</v>
      </c>
      <c r="J32" s="44"/>
      <c r="K32" s="153">
        <v>0</v>
      </c>
      <c r="L32" s="141">
        <f t="shared" si="6"/>
        <v>0</v>
      </c>
      <c r="M32" s="142">
        <v>0</v>
      </c>
      <c r="N32" s="141">
        <f t="shared" si="7"/>
        <v>0</v>
      </c>
      <c r="O32" s="154">
        <v>0</v>
      </c>
      <c r="P32" s="144">
        <f t="shared" si="8"/>
        <v>0</v>
      </c>
      <c r="Q32" s="154">
        <v>0</v>
      </c>
      <c r="R32" s="144">
        <f t="shared" si="9"/>
        <v>0</v>
      </c>
      <c r="S32" s="154">
        <v>0</v>
      </c>
      <c r="T32" s="155">
        <f t="shared" si="10"/>
        <v>0</v>
      </c>
      <c r="U32"/>
      <c r="V32"/>
      <c r="W32"/>
    </row>
    <row r="33" spans="1:23" s="3" customFormat="1" ht="43.2" x14ac:dyDescent="0.3">
      <c r="A33" s="431" t="s">
        <v>190</v>
      </c>
      <c r="B33" s="432"/>
      <c r="C33" s="10" t="s">
        <v>571</v>
      </c>
      <c r="D33" s="9" t="s">
        <v>10</v>
      </c>
      <c r="E33" s="6" t="s">
        <v>11</v>
      </c>
      <c r="F33" s="9" t="s">
        <v>73</v>
      </c>
      <c r="G33" s="42" t="s">
        <v>81</v>
      </c>
      <c r="H33" s="40" t="s">
        <v>7</v>
      </c>
      <c r="I33" s="190">
        <f t="shared" si="5"/>
        <v>0</v>
      </c>
      <c r="J33" s="44"/>
      <c r="K33" s="156">
        <v>0</v>
      </c>
      <c r="L33" s="135">
        <f t="shared" si="6"/>
        <v>0</v>
      </c>
      <c r="M33" s="157">
        <v>0</v>
      </c>
      <c r="N33" s="135">
        <f t="shared" si="7"/>
        <v>0</v>
      </c>
      <c r="O33" s="157">
        <v>0</v>
      </c>
      <c r="P33" s="138">
        <f t="shared" si="8"/>
        <v>0</v>
      </c>
      <c r="Q33" s="157">
        <v>0</v>
      </c>
      <c r="R33" s="138">
        <f t="shared" si="9"/>
        <v>0</v>
      </c>
      <c r="S33" s="157">
        <v>0</v>
      </c>
      <c r="T33" s="158">
        <f t="shared" si="10"/>
        <v>0</v>
      </c>
      <c r="U33"/>
      <c r="V33"/>
      <c r="W33"/>
    </row>
    <row r="34" spans="1:23" s="3" customFormat="1" ht="75.599999999999994" x14ac:dyDescent="0.3">
      <c r="A34" s="429" t="s">
        <v>191</v>
      </c>
      <c r="B34" s="430"/>
      <c r="C34" s="5" t="s">
        <v>572</v>
      </c>
      <c r="D34" s="5" t="s">
        <v>38</v>
      </c>
      <c r="E34" s="6" t="s">
        <v>11</v>
      </c>
      <c r="F34" s="4" t="s">
        <v>73</v>
      </c>
      <c r="G34" s="17" t="s">
        <v>79</v>
      </c>
      <c r="H34" s="14" t="s">
        <v>7</v>
      </c>
      <c r="I34" s="189">
        <f t="shared" si="5"/>
        <v>0</v>
      </c>
      <c r="J34" s="44"/>
      <c r="K34" s="153">
        <v>0</v>
      </c>
      <c r="L34" s="141">
        <f t="shared" si="6"/>
        <v>0</v>
      </c>
      <c r="M34" s="142">
        <v>0</v>
      </c>
      <c r="N34" s="141">
        <f t="shared" si="7"/>
        <v>0</v>
      </c>
      <c r="O34" s="154">
        <v>0</v>
      </c>
      <c r="P34" s="144">
        <f t="shared" si="8"/>
        <v>0</v>
      </c>
      <c r="Q34" s="154">
        <v>0</v>
      </c>
      <c r="R34" s="144">
        <f t="shared" si="9"/>
        <v>0</v>
      </c>
      <c r="S34" s="154">
        <v>0</v>
      </c>
      <c r="T34" s="155">
        <f t="shared" si="10"/>
        <v>0</v>
      </c>
      <c r="U34"/>
      <c r="V34"/>
      <c r="W34"/>
    </row>
    <row r="35" spans="1:23" s="3" customFormat="1" ht="54" x14ac:dyDescent="0.3">
      <c r="A35" s="431" t="s">
        <v>179</v>
      </c>
      <c r="B35" s="432"/>
      <c r="C35" s="10" t="s">
        <v>573</v>
      </c>
      <c r="D35" s="10" t="s">
        <v>13</v>
      </c>
      <c r="E35" s="6" t="s">
        <v>8</v>
      </c>
      <c r="F35" s="9" t="s">
        <v>76</v>
      </c>
      <c r="G35" s="42" t="s">
        <v>82</v>
      </c>
      <c r="H35" s="40" t="s">
        <v>7</v>
      </c>
      <c r="I35" s="190">
        <f t="shared" si="5"/>
        <v>0</v>
      </c>
      <c r="J35" s="44"/>
      <c r="K35" s="156">
        <v>0</v>
      </c>
      <c r="L35" s="135">
        <f t="shared" si="6"/>
        <v>0</v>
      </c>
      <c r="M35" s="157">
        <v>0</v>
      </c>
      <c r="N35" s="135">
        <f t="shared" si="7"/>
        <v>0</v>
      </c>
      <c r="O35" s="157">
        <v>0</v>
      </c>
      <c r="P35" s="138">
        <f t="shared" si="8"/>
        <v>0</v>
      </c>
      <c r="Q35" s="157">
        <v>0</v>
      </c>
      <c r="R35" s="138">
        <f t="shared" si="9"/>
        <v>0</v>
      </c>
      <c r="S35" s="157">
        <v>0</v>
      </c>
      <c r="T35" s="158">
        <f t="shared" si="10"/>
        <v>0</v>
      </c>
      <c r="U35"/>
      <c r="V35"/>
      <c r="W35"/>
    </row>
    <row r="36" spans="1:23" s="3" customFormat="1" ht="32.4" x14ac:dyDescent="0.3">
      <c r="A36" s="429" t="s">
        <v>180</v>
      </c>
      <c r="B36" s="430"/>
      <c r="C36" s="5" t="s">
        <v>574</v>
      </c>
      <c r="D36" s="5" t="s">
        <v>17</v>
      </c>
      <c r="E36" s="6" t="s">
        <v>8</v>
      </c>
      <c r="F36" s="4" t="s">
        <v>75</v>
      </c>
      <c r="G36" s="17" t="s">
        <v>16</v>
      </c>
      <c r="H36" s="14" t="s">
        <v>9</v>
      </c>
      <c r="I36" s="189">
        <f t="shared" si="5"/>
        <v>90.100000000000009</v>
      </c>
      <c r="J36" s="44"/>
      <c r="K36" s="153">
        <v>1</v>
      </c>
      <c r="L36" s="141">
        <f t="shared" si="6"/>
        <v>83.01</v>
      </c>
      <c r="M36" s="142">
        <v>0</v>
      </c>
      <c r="N36" s="141">
        <f t="shared" si="7"/>
        <v>0</v>
      </c>
      <c r="O36" s="154">
        <v>1</v>
      </c>
      <c r="P36" s="144">
        <f t="shared" si="8"/>
        <v>1</v>
      </c>
      <c r="Q36" s="154">
        <v>1</v>
      </c>
      <c r="R36" s="144">
        <f t="shared" si="9"/>
        <v>6.09</v>
      </c>
      <c r="S36" s="154">
        <v>0</v>
      </c>
      <c r="T36" s="155">
        <f t="shared" si="10"/>
        <v>90.100000000000009</v>
      </c>
      <c r="U36"/>
      <c r="V36"/>
      <c r="W36"/>
    </row>
    <row r="37" spans="1:23" s="3" customFormat="1" ht="48" customHeight="1" thickBot="1" x14ac:dyDescent="0.35">
      <c r="A37" s="431" t="s">
        <v>648</v>
      </c>
      <c r="B37" s="432"/>
      <c r="C37" s="10" t="s">
        <v>576</v>
      </c>
      <c r="D37" s="10" t="s">
        <v>68</v>
      </c>
      <c r="E37" s="15" t="s">
        <v>8</v>
      </c>
      <c r="F37" s="9" t="s">
        <v>75</v>
      </c>
      <c r="G37" s="42" t="s">
        <v>16</v>
      </c>
      <c r="H37" s="40" t="s">
        <v>9</v>
      </c>
      <c r="I37" s="190">
        <f t="shared" si="5"/>
        <v>177.93</v>
      </c>
      <c r="J37" s="44"/>
      <c r="K37" s="156">
        <v>1</v>
      </c>
      <c r="L37" s="135">
        <f t="shared" si="6"/>
        <v>83.01</v>
      </c>
      <c r="M37" s="157">
        <v>1.5</v>
      </c>
      <c r="N37" s="135">
        <f t="shared" si="7"/>
        <v>79.695000000000007</v>
      </c>
      <c r="O37" s="157">
        <v>0</v>
      </c>
      <c r="P37" s="138">
        <f t="shared" si="8"/>
        <v>0</v>
      </c>
      <c r="Q37" s="157">
        <v>2.5</v>
      </c>
      <c r="R37" s="138">
        <f t="shared" si="9"/>
        <v>15.225</v>
      </c>
      <c r="S37" s="157">
        <v>0</v>
      </c>
      <c r="T37" s="158">
        <f t="shared" si="10"/>
        <v>177.93</v>
      </c>
      <c r="U37"/>
      <c r="V37"/>
      <c r="W37"/>
    </row>
    <row r="38" spans="1:23" s="3" customFormat="1" ht="30" customHeight="1" x14ac:dyDescent="0.3">
      <c r="A38" s="431" t="s">
        <v>192</v>
      </c>
      <c r="B38" s="432"/>
      <c r="C38" s="10" t="s">
        <v>577</v>
      </c>
      <c r="D38" s="10" t="s">
        <v>69</v>
      </c>
      <c r="E38" s="42" t="s">
        <v>14</v>
      </c>
      <c r="F38" s="9" t="s">
        <v>75</v>
      </c>
      <c r="G38" s="42" t="s">
        <v>16</v>
      </c>
      <c r="H38" s="12" t="s">
        <v>9</v>
      </c>
      <c r="I38" s="190">
        <f t="shared" si="5"/>
        <v>118.71000000000001</v>
      </c>
      <c r="J38" s="84"/>
      <c r="K38" s="156">
        <v>1</v>
      </c>
      <c r="L38" s="135">
        <f t="shared" si="6"/>
        <v>83.01</v>
      </c>
      <c r="M38" s="157">
        <v>0.5</v>
      </c>
      <c r="N38" s="135">
        <f t="shared" si="7"/>
        <v>26.565000000000001</v>
      </c>
      <c r="O38" s="157">
        <v>0</v>
      </c>
      <c r="P38" s="138">
        <f t="shared" si="8"/>
        <v>0</v>
      </c>
      <c r="Q38" s="157">
        <v>1.5</v>
      </c>
      <c r="R38" s="138">
        <f t="shared" si="9"/>
        <v>9.1349999999999998</v>
      </c>
      <c r="S38" s="157">
        <v>0</v>
      </c>
      <c r="T38" s="158">
        <f t="shared" si="10"/>
        <v>118.71000000000001</v>
      </c>
      <c r="U38"/>
      <c r="V38"/>
      <c r="W38"/>
    </row>
    <row r="39" spans="1:23" s="3" customFormat="1" ht="30" customHeight="1" x14ac:dyDescent="0.3">
      <c r="A39" s="429" t="s">
        <v>182</v>
      </c>
      <c r="B39" s="430"/>
      <c r="C39" s="5" t="s">
        <v>578</v>
      </c>
      <c r="D39" s="5" t="s">
        <v>70</v>
      </c>
      <c r="E39" s="17" t="s">
        <v>12</v>
      </c>
      <c r="F39" s="4" t="s">
        <v>75</v>
      </c>
      <c r="G39" s="17" t="s">
        <v>16</v>
      </c>
      <c r="H39" s="13" t="s">
        <v>9</v>
      </c>
      <c r="I39" s="189">
        <f t="shared" si="5"/>
        <v>910.46</v>
      </c>
      <c r="J39" s="84"/>
      <c r="K39" s="153">
        <v>8</v>
      </c>
      <c r="L39" s="141">
        <f t="shared" si="6"/>
        <v>664.08</v>
      </c>
      <c r="M39" s="142">
        <v>3</v>
      </c>
      <c r="N39" s="141">
        <f t="shared" si="7"/>
        <v>159.39000000000001</v>
      </c>
      <c r="O39" s="154">
        <v>20</v>
      </c>
      <c r="P39" s="144">
        <f t="shared" si="8"/>
        <v>20</v>
      </c>
      <c r="Q39" s="154">
        <v>11</v>
      </c>
      <c r="R39" s="144">
        <f t="shared" si="9"/>
        <v>66.989999999999995</v>
      </c>
      <c r="S39" s="154">
        <v>0</v>
      </c>
      <c r="T39" s="155">
        <f t="shared" si="10"/>
        <v>910.46</v>
      </c>
      <c r="U39"/>
      <c r="V39"/>
      <c r="W39"/>
    </row>
    <row r="40" spans="1:23" s="3" customFormat="1" ht="30" customHeight="1" x14ac:dyDescent="0.3">
      <c r="A40" s="431" t="s">
        <v>183</v>
      </c>
      <c r="B40" s="432"/>
      <c r="C40" s="5" t="s">
        <v>578</v>
      </c>
      <c r="D40" s="10" t="s">
        <v>70</v>
      </c>
      <c r="E40" s="42" t="s">
        <v>12</v>
      </c>
      <c r="F40" s="9" t="s">
        <v>75</v>
      </c>
      <c r="G40" s="17" t="s">
        <v>338</v>
      </c>
      <c r="H40" s="12" t="s">
        <v>9</v>
      </c>
      <c r="I40" s="190">
        <f t="shared" si="5"/>
        <v>0</v>
      </c>
      <c r="J40" s="84"/>
      <c r="K40" s="156">
        <v>0</v>
      </c>
      <c r="L40" s="135">
        <f t="shared" si="6"/>
        <v>0</v>
      </c>
      <c r="M40" s="157">
        <v>0</v>
      </c>
      <c r="N40" s="135">
        <f t="shared" si="7"/>
        <v>0</v>
      </c>
      <c r="O40" s="157">
        <v>0</v>
      </c>
      <c r="P40" s="138">
        <f t="shared" si="8"/>
        <v>0</v>
      </c>
      <c r="Q40" s="157">
        <v>0</v>
      </c>
      <c r="R40" s="138">
        <f t="shared" si="9"/>
        <v>0</v>
      </c>
      <c r="S40" s="157">
        <v>0</v>
      </c>
      <c r="T40" s="158">
        <f t="shared" si="10"/>
        <v>0</v>
      </c>
      <c r="U40"/>
      <c r="V40"/>
      <c r="W40"/>
    </row>
    <row r="41" spans="1:23" s="3" customFormat="1" ht="56.25" customHeight="1" x14ac:dyDescent="0.3">
      <c r="A41" s="429" t="s">
        <v>193</v>
      </c>
      <c r="B41" s="430"/>
      <c r="C41" s="5" t="s">
        <v>578</v>
      </c>
      <c r="D41" s="5" t="s">
        <v>70</v>
      </c>
      <c r="E41" s="17" t="s">
        <v>11</v>
      </c>
      <c r="F41" s="4" t="s">
        <v>75</v>
      </c>
      <c r="G41" s="17" t="s">
        <v>338</v>
      </c>
      <c r="H41" s="13" t="s">
        <v>9</v>
      </c>
      <c r="I41" s="189">
        <f t="shared" si="5"/>
        <v>0</v>
      </c>
      <c r="J41" s="84"/>
      <c r="K41" s="153">
        <v>0</v>
      </c>
      <c r="L41" s="141">
        <f t="shared" si="6"/>
        <v>0</v>
      </c>
      <c r="M41" s="142">
        <v>0</v>
      </c>
      <c r="N41" s="141">
        <f t="shared" si="7"/>
        <v>0</v>
      </c>
      <c r="O41" s="154">
        <v>0</v>
      </c>
      <c r="P41" s="144">
        <f t="shared" si="8"/>
        <v>0</v>
      </c>
      <c r="Q41" s="154">
        <v>0</v>
      </c>
      <c r="R41" s="144">
        <f t="shared" si="9"/>
        <v>0</v>
      </c>
      <c r="S41" s="154">
        <v>0</v>
      </c>
      <c r="T41" s="155">
        <f t="shared" si="10"/>
        <v>0</v>
      </c>
      <c r="U41"/>
      <c r="V41"/>
      <c r="W41"/>
    </row>
    <row r="42" spans="1:23" s="3" customFormat="1" ht="30" customHeight="1" x14ac:dyDescent="0.3">
      <c r="A42" s="431" t="s">
        <v>185</v>
      </c>
      <c r="B42" s="432"/>
      <c r="C42" s="5" t="s">
        <v>578</v>
      </c>
      <c r="D42" s="72" t="s">
        <v>70</v>
      </c>
      <c r="E42" s="17" t="s">
        <v>11</v>
      </c>
      <c r="F42" s="17" t="s">
        <v>75</v>
      </c>
      <c r="G42" s="17" t="s">
        <v>338</v>
      </c>
      <c r="H42" s="13" t="s">
        <v>9</v>
      </c>
      <c r="I42" s="190">
        <f t="shared" si="5"/>
        <v>0</v>
      </c>
      <c r="J42" s="84"/>
      <c r="K42" s="156">
        <v>0</v>
      </c>
      <c r="L42" s="135">
        <f t="shared" si="6"/>
        <v>0</v>
      </c>
      <c r="M42" s="157">
        <v>0</v>
      </c>
      <c r="N42" s="135">
        <f t="shared" si="7"/>
        <v>0</v>
      </c>
      <c r="O42" s="157">
        <v>0</v>
      </c>
      <c r="P42" s="138">
        <f t="shared" si="8"/>
        <v>0</v>
      </c>
      <c r="Q42" s="157">
        <v>0</v>
      </c>
      <c r="R42" s="138">
        <f t="shared" si="9"/>
        <v>0</v>
      </c>
      <c r="S42" s="157">
        <v>0</v>
      </c>
      <c r="T42" s="158">
        <f t="shared" si="10"/>
        <v>0</v>
      </c>
      <c r="U42"/>
      <c r="V42"/>
      <c r="W42"/>
    </row>
    <row r="43" spans="1:23" s="3" customFormat="1" ht="30" customHeight="1" x14ac:dyDescent="0.3">
      <c r="A43" s="429" t="s">
        <v>186</v>
      </c>
      <c r="B43" s="430"/>
      <c r="C43" s="5" t="s">
        <v>578</v>
      </c>
      <c r="D43" s="72" t="s">
        <v>70</v>
      </c>
      <c r="E43" s="17" t="s">
        <v>44</v>
      </c>
      <c r="F43" s="17" t="s">
        <v>75</v>
      </c>
      <c r="G43" s="17" t="s">
        <v>338</v>
      </c>
      <c r="H43" s="13" t="s">
        <v>9</v>
      </c>
      <c r="I43" s="189">
        <f t="shared" si="5"/>
        <v>0</v>
      </c>
      <c r="J43" s="84"/>
      <c r="K43" s="153">
        <v>0</v>
      </c>
      <c r="L43" s="141">
        <f t="shared" si="6"/>
        <v>0</v>
      </c>
      <c r="M43" s="142">
        <v>0</v>
      </c>
      <c r="N43" s="141">
        <f t="shared" si="7"/>
        <v>0</v>
      </c>
      <c r="O43" s="154">
        <v>0</v>
      </c>
      <c r="P43" s="144">
        <f t="shared" si="8"/>
        <v>0</v>
      </c>
      <c r="Q43" s="154">
        <v>0</v>
      </c>
      <c r="R43" s="144">
        <f t="shared" si="9"/>
        <v>0</v>
      </c>
      <c r="S43" s="154">
        <v>0</v>
      </c>
      <c r="T43" s="155">
        <f t="shared" si="10"/>
        <v>0</v>
      </c>
      <c r="U43"/>
      <c r="V43"/>
      <c r="W43"/>
    </row>
    <row r="44" spans="1:23" s="3" customFormat="1" ht="42.75" customHeight="1" thickBot="1" x14ac:dyDescent="0.35">
      <c r="A44" s="463" t="s">
        <v>187</v>
      </c>
      <c r="B44" s="464"/>
      <c r="C44" s="89" t="s">
        <v>61</v>
      </c>
      <c r="D44" s="89" t="s">
        <v>70</v>
      </c>
      <c r="E44" s="52" t="s">
        <v>11</v>
      </c>
      <c r="F44" s="52" t="s">
        <v>75</v>
      </c>
      <c r="G44" s="52" t="s">
        <v>16</v>
      </c>
      <c r="H44" s="90" t="s">
        <v>9</v>
      </c>
      <c r="I44" s="190">
        <f t="shared" si="5"/>
        <v>119.71000000000001</v>
      </c>
      <c r="J44" s="84"/>
      <c r="K44" s="159">
        <v>1</v>
      </c>
      <c r="L44" s="160">
        <f t="shared" si="6"/>
        <v>83.01</v>
      </c>
      <c r="M44" s="161">
        <v>0.5</v>
      </c>
      <c r="N44" s="160">
        <f t="shared" si="7"/>
        <v>26.565000000000001</v>
      </c>
      <c r="O44" s="161">
        <v>1</v>
      </c>
      <c r="P44" s="162">
        <f t="shared" si="8"/>
        <v>1</v>
      </c>
      <c r="Q44" s="161">
        <v>1.5</v>
      </c>
      <c r="R44" s="162">
        <f t="shared" si="9"/>
        <v>9.1349999999999998</v>
      </c>
      <c r="S44" s="161">
        <v>0</v>
      </c>
      <c r="T44" s="163">
        <f t="shared" si="10"/>
        <v>119.71000000000001</v>
      </c>
      <c r="U44"/>
      <c r="V44"/>
      <c r="W44"/>
    </row>
    <row r="45" spans="1:23" ht="15" thickBot="1" x14ac:dyDescent="0.35">
      <c r="A45" s="455" t="s">
        <v>339</v>
      </c>
      <c r="B45" s="455"/>
      <c r="C45" s="455"/>
      <c r="D45" s="455"/>
      <c r="E45" s="455"/>
      <c r="F45" s="455"/>
      <c r="G45" s="455"/>
      <c r="H45" s="455"/>
      <c r="I45" s="191">
        <f>SUM(I14:I44)</f>
        <v>3767.7700000000004</v>
      </c>
      <c r="K45" s="178">
        <f t="shared" ref="K45:T45" si="11">SUM(K14:K44)</f>
        <v>33</v>
      </c>
      <c r="L45" s="179">
        <f t="shared" si="11"/>
        <v>2739.3300000000004</v>
      </c>
      <c r="M45" s="180">
        <f t="shared" si="11"/>
        <v>13.5</v>
      </c>
      <c r="N45" s="179">
        <f t="shared" si="11"/>
        <v>717.25500000000011</v>
      </c>
      <c r="O45" s="180">
        <f t="shared" si="11"/>
        <v>28</v>
      </c>
      <c r="P45" s="179">
        <f t="shared" si="11"/>
        <v>28</v>
      </c>
      <c r="Q45" s="180">
        <f t="shared" si="11"/>
        <v>46.5</v>
      </c>
      <c r="R45" s="179">
        <f t="shared" si="11"/>
        <v>283.18499999999995</v>
      </c>
      <c r="S45" s="180">
        <f t="shared" si="11"/>
        <v>0</v>
      </c>
      <c r="T45" s="181">
        <f t="shared" si="11"/>
        <v>3767.7700000000004</v>
      </c>
    </row>
    <row r="48" spans="1:23" x14ac:dyDescent="0.3">
      <c r="A48" s="435"/>
      <c r="B48" s="435"/>
      <c r="C48" s="435"/>
      <c r="D48" s="435"/>
      <c r="E48" s="435"/>
      <c r="F48" s="435"/>
      <c r="G48" s="435"/>
      <c r="H48" s="435"/>
      <c r="I48" s="87"/>
      <c r="J48" s="87"/>
    </row>
    <row r="49" spans="1:10" x14ac:dyDescent="0.3">
      <c r="A49" s="436"/>
      <c r="B49" s="436"/>
      <c r="C49" s="435"/>
      <c r="D49" s="435"/>
      <c r="E49" s="435"/>
      <c r="F49" s="435"/>
      <c r="G49" s="435"/>
      <c r="H49" s="435"/>
      <c r="I49" s="87"/>
      <c r="J49" s="87"/>
    </row>
    <row r="50" spans="1:10" x14ac:dyDescent="0.3">
      <c r="A50" s="436"/>
      <c r="B50" s="436"/>
      <c r="C50" s="435"/>
      <c r="D50" s="435"/>
      <c r="E50" s="435"/>
      <c r="F50" s="435"/>
      <c r="G50" s="435"/>
      <c r="H50" s="435"/>
      <c r="I50" s="87"/>
      <c r="J50" s="87"/>
    </row>
    <row r="51" spans="1:10" x14ac:dyDescent="0.3">
      <c r="A51" s="436"/>
      <c r="B51" s="436"/>
      <c r="C51" s="435"/>
      <c r="D51" s="435"/>
      <c r="E51" s="435"/>
      <c r="F51" s="435"/>
      <c r="G51" s="435"/>
      <c r="H51" s="435"/>
      <c r="I51" s="87"/>
      <c r="J51" s="87"/>
    </row>
    <row r="52" spans="1:10" x14ac:dyDescent="0.3">
      <c r="A52" s="433"/>
      <c r="B52" s="433"/>
      <c r="C52" s="434"/>
      <c r="D52" s="434"/>
      <c r="E52" s="434"/>
      <c r="F52" s="434"/>
      <c r="G52" s="434"/>
      <c r="H52" s="434"/>
      <c r="I52" s="88"/>
      <c r="J52" s="88"/>
    </row>
    <row r="53" spans="1:10" x14ac:dyDescent="0.3">
      <c r="A53" s="433"/>
      <c r="B53" s="433"/>
      <c r="C53" s="434"/>
      <c r="D53" s="434"/>
      <c r="E53" s="434"/>
      <c r="F53" s="434"/>
      <c r="G53" s="434"/>
      <c r="H53" s="434"/>
      <c r="I53" s="88"/>
      <c r="J53" s="88"/>
    </row>
  </sheetData>
  <autoFilter ref="A13:I45" xr:uid="{FC474B47-2565-4086-8738-8715F1B59E35}">
    <filterColumn colId="0" showButton="0"/>
  </autoFilter>
  <mergeCells count="53">
    <mergeCell ref="K1:N1"/>
    <mergeCell ref="K2:M2"/>
    <mergeCell ref="K3:M3"/>
    <mergeCell ref="K4:M4"/>
    <mergeCell ref="K5:M5"/>
    <mergeCell ref="A49:H49"/>
    <mergeCell ref="A50:H50"/>
    <mergeCell ref="A51:H51"/>
    <mergeCell ref="A52:H52"/>
    <mergeCell ref="A53:H53"/>
    <mergeCell ref="A48:H48"/>
    <mergeCell ref="A36:B36"/>
    <mergeCell ref="A37:B37"/>
    <mergeCell ref="A38:B38"/>
    <mergeCell ref="A39:B39"/>
    <mergeCell ref="A40:B40"/>
    <mergeCell ref="A41:B41"/>
    <mergeCell ref="A42:B42"/>
    <mergeCell ref="A43:B43"/>
    <mergeCell ref="A44:B44"/>
    <mergeCell ref="A45:H45"/>
    <mergeCell ref="A35:B35"/>
    <mergeCell ref="A21:B21"/>
    <mergeCell ref="A22:B22"/>
    <mergeCell ref="A23:B23"/>
    <mergeCell ref="A24:B24"/>
    <mergeCell ref="A25:B25"/>
    <mergeCell ref="A26:B26"/>
    <mergeCell ref="A27:B27"/>
    <mergeCell ref="A31:B31"/>
    <mergeCell ref="A32:B32"/>
    <mergeCell ref="A33:B33"/>
    <mergeCell ref="A34:B34"/>
    <mergeCell ref="A28:B28"/>
    <mergeCell ref="A29:B29"/>
    <mergeCell ref="A30:B30"/>
    <mergeCell ref="A1:H1"/>
    <mergeCell ref="B6:H6"/>
    <mergeCell ref="B10:H10"/>
    <mergeCell ref="A12:H12"/>
    <mergeCell ref="A13:B13"/>
    <mergeCell ref="B3:E3"/>
    <mergeCell ref="K12:L12"/>
    <mergeCell ref="M12:N12"/>
    <mergeCell ref="O12:P12"/>
    <mergeCell ref="Q12:R12"/>
    <mergeCell ref="A20:B20"/>
    <mergeCell ref="A14:B14"/>
    <mergeCell ref="A15:B15"/>
    <mergeCell ref="A16:B16"/>
    <mergeCell ref="A17:B17"/>
    <mergeCell ref="A18:B18"/>
    <mergeCell ref="A19:B19"/>
  </mergeCells>
  <pageMargins left="0.25" right="0.25" top="0.75" bottom="0.75" header="0.3" footer="0.3"/>
  <pageSetup scale="5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6E231-096E-43D6-8AF8-143DCFF1E5D9}">
  <dimension ref="A1:X92"/>
  <sheetViews>
    <sheetView showGridLines="0" topLeftCell="H1" zoomScale="90" zoomScaleNormal="90" workbookViewId="0">
      <selection activeCell="N4" sqref="N4"/>
    </sheetView>
  </sheetViews>
  <sheetFormatPr baseColWidth="10" defaultRowHeight="14.4" x14ac:dyDescent="0.3"/>
  <cols>
    <col min="1" max="1" width="18" customWidth="1"/>
    <col min="2" max="2" width="57.6640625" customWidth="1"/>
    <col min="3" max="3" width="16.6640625" customWidth="1"/>
    <col min="4" max="4" width="17.6640625" customWidth="1"/>
    <col min="5" max="5" width="17" customWidth="1"/>
    <col min="6" max="6" width="30.33203125" customWidth="1"/>
    <col min="7" max="7" width="32.6640625" customWidth="1"/>
    <col min="8" max="8" width="10.44140625" customWidth="1"/>
    <col min="9" max="9" width="16.109375" style="20" customWidth="1"/>
    <col min="10" max="10" width="10.44140625" style="20" customWidth="1"/>
    <col min="12" max="12" width="14.44140625" bestFit="1" customWidth="1"/>
    <col min="14" max="14" width="13.88671875" customWidth="1"/>
    <col min="18" max="19" width="13.109375" customWidth="1"/>
    <col min="20" max="20" width="17.109375" customWidth="1"/>
  </cols>
  <sheetData>
    <row r="1" spans="1:24" ht="15" thickBot="1" x14ac:dyDescent="0.35">
      <c r="A1" s="465" t="s">
        <v>42</v>
      </c>
      <c r="B1" s="466"/>
      <c r="C1" s="466"/>
      <c r="D1" s="466"/>
      <c r="E1" s="466"/>
      <c r="F1" s="466"/>
      <c r="G1" s="466"/>
      <c r="H1" s="467"/>
      <c r="I1" s="80"/>
      <c r="J1" s="80"/>
      <c r="K1" s="449" t="s">
        <v>343</v>
      </c>
      <c r="L1" s="450"/>
      <c r="M1" s="450"/>
      <c r="N1" s="451"/>
    </row>
    <row r="2" spans="1:24" x14ac:dyDescent="0.3">
      <c r="A2" s="33" t="s">
        <v>32</v>
      </c>
      <c r="B2" s="27" t="s">
        <v>19</v>
      </c>
      <c r="C2" s="28"/>
      <c r="D2" s="28"/>
      <c r="E2" s="28"/>
      <c r="F2" s="28"/>
      <c r="G2" s="28"/>
      <c r="H2" s="29"/>
      <c r="I2" s="23"/>
      <c r="J2" s="23"/>
      <c r="K2" s="456" t="s">
        <v>342</v>
      </c>
      <c r="L2" s="457"/>
      <c r="M2" s="458"/>
      <c r="N2" s="194">
        <f>I92</f>
        <v>3748.2300000000005</v>
      </c>
    </row>
    <row r="3" spans="1:24" x14ac:dyDescent="0.3">
      <c r="A3" s="34" t="s">
        <v>20</v>
      </c>
      <c r="B3" s="30" t="s">
        <v>88</v>
      </c>
      <c r="C3" s="23"/>
      <c r="D3" s="23"/>
      <c r="E3" s="23"/>
      <c r="F3" s="23"/>
      <c r="G3" s="23"/>
      <c r="H3" s="24"/>
      <c r="I3" s="23"/>
      <c r="J3" s="23"/>
      <c r="K3" s="459" t="s">
        <v>344</v>
      </c>
      <c r="L3" s="460"/>
      <c r="M3" s="461"/>
      <c r="N3" s="195">
        <f>K92+M92</f>
        <v>41.5</v>
      </c>
    </row>
    <row r="4" spans="1:24" x14ac:dyDescent="0.3">
      <c r="A4" s="35" t="s">
        <v>21</v>
      </c>
      <c r="B4" s="31" t="s">
        <v>52</v>
      </c>
      <c r="C4" s="21"/>
      <c r="D4" s="21"/>
      <c r="E4" s="21"/>
      <c r="F4" s="21"/>
      <c r="G4" s="21"/>
      <c r="H4" s="22"/>
      <c r="I4" s="23"/>
      <c r="J4" s="23"/>
      <c r="K4" s="459" t="s">
        <v>283</v>
      </c>
      <c r="L4" s="460"/>
      <c r="M4" s="461"/>
      <c r="N4" s="196">
        <f>L92+N92</f>
        <v>3449.9550000000004</v>
      </c>
    </row>
    <row r="5" spans="1:24" ht="26.25" customHeight="1" thickBot="1" x14ac:dyDescent="0.35">
      <c r="A5" s="34" t="s">
        <v>23</v>
      </c>
      <c r="B5" s="30" t="s">
        <v>89</v>
      </c>
      <c r="C5" s="23"/>
      <c r="D5" s="23"/>
      <c r="E5" s="23"/>
      <c r="F5" s="23"/>
      <c r="G5" s="23"/>
      <c r="H5" s="24"/>
      <c r="I5" s="23"/>
      <c r="J5" s="23"/>
      <c r="K5" s="452" t="s">
        <v>341</v>
      </c>
      <c r="L5" s="453"/>
      <c r="M5" s="454"/>
      <c r="N5" s="197">
        <f>P92+R92</f>
        <v>298.27499999999998</v>
      </c>
    </row>
    <row r="6" spans="1:24" ht="33" customHeight="1" x14ac:dyDescent="0.3">
      <c r="A6" s="35" t="s">
        <v>25</v>
      </c>
      <c r="B6" s="439" t="s">
        <v>26</v>
      </c>
      <c r="C6" s="440"/>
      <c r="D6" s="440"/>
      <c r="E6" s="440"/>
      <c r="F6" s="440"/>
      <c r="G6" s="440"/>
      <c r="H6" s="441"/>
      <c r="I6" s="81"/>
      <c r="J6" s="81"/>
    </row>
    <row r="7" spans="1:24" ht="19.2" x14ac:dyDescent="0.3">
      <c r="A7" s="34" t="s">
        <v>35</v>
      </c>
      <c r="B7" s="30" t="s">
        <v>90</v>
      </c>
      <c r="C7" s="23"/>
      <c r="D7" s="23"/>
      <c r="E7" s="23"/>
      <c r="F7" s="23"/>
      <c r="G7" s="23"/>
      <c r="H7" s="24"/>
      <c r="I7" s="23"/>
      <c r="J7" s="23"/>
    </row>
    <row r="8" spans="1:24" x14ac:dyDescent="0.3">
      <c r="A8" s="35" t="s">
        <v>28</v>
      </c>
      <c r="B8" s="31" t="s">
        <v>29</v>
      </c>
      <c r="C8" s="21"/>
      <c r="D8" s="21"/>
      <c r="E8" s="21"/>
      <c r="F8" s="21"/>
      <c r="G8" s="21"/>
      <c r="H8" s="22"/>
      <c r="I8" s="23"/>
      <c r="J8" s="23"/>
    </row>
    <row r="9" spans="1:24" x14ac:dyDescent="0.3">
      <c r="A9" s="34" t="s">
        <v>30</v>
      </c>
      <c r="B9" s="30" t="s">
        <v>31</v>
      </c>
      <c r="C9" s="23"/>
      <c r="D9" s="23"/>
      <c r="E9" s="23"/>
      <c r="F9" s="23"/>
      <c r="G9" s="23"/>
      <c r="H9" s="24"/>
      <c r="I9" s="23"/>
      <c r="J9" s="23"/>
    </row>
    <row r="10" spans="1:24" x14ac:dyDescent="0.3">
      <c r="A10" s="35" t="s">
        <v>27</v>
      </c>
      <c r="B10" s="439" t="s">
        <v>53</v>
      </c>
      <c r="C10" s="440"/>
      <c r="D10" s="440"/>
      <c r="E10" s="440"/>
      <c r="F10" s="440"/>
      <c r="G10" s="440"/>
      <c r="H10" s="441"/>
      <c r="I10" s="81"/>
      <c r="J10" s="81"/>
    </row>
    <row r="11" spans="1:24" ht="15" thickBot="1" x14ac:dyDescent="0.35">
      <c r="A11" s="36" t="s">
        <v>33</v>
      </c>
      <c r="B11" s="32" t="s">
        <v>91</v>
      </c>
      <c r="C11" s="25"/>
      <c r="D11" s="25"/>
      <c r="E11" s="25"/>
      <c r="F11" s="25"/>
      <c r="G11" s="25"/>
      <c r="H11" s="26"/>
      <c r="I11" s="82"/>
      <c r="J11" s="82"/>
    </row>
    <row r="12" spans="1:24" ht="43.5" customHeight="1" thickBot="1" x14ac:dyDescent="0.35">
      <c r="A12" s="468" t="s">
        <v>92</v>
      </c>
      <c r="B12" s="469"/>
      <c r="C12" s="469"/>
      <c r="D12" s="469"/>
      <c r="E12" s="469"/>
      <c r="F12" s="469"/>
      <c r="G12" s="469"/>
      <c r="H12" s="469"/>
      <c r="I12" s="146"/>
      <c r="J12" s="146"/>
      <c r="K12" s="437" t="s">
        <v>327</v>
      </c>
      <c r="L12" s="438"/>
      <c r="M12" s="438" t="s">
        <v>328</v>
      </c>
      <c r="N12" s="438"/>
      <c r="O12" s="438" t="s">
        <v>329</v>
      </c>
      <c r="P12" s="438"/>
      <c r="Q12" s="438" t="s">
        <v>330</v>
      </c>
      <c r="R12" s="438"/>
      <c r="S12" s="126" t="s">
        <v>331</v>
      </c>
      <c r="T12" s="127" t="s">
        <v>332</v>
      </c>
      <c r="U12" s="19"/>
      <c r="V12" s="19"/>
      <c r="W12" s="18"/>
      <c r="X12" s="18"/>
    </row>
    <row r="13" spans="1:24" ht="21" thickBot="1" x14ac:dyDescent="0.35">
      <c r="A13" s="447" t="s">
        <v>605</v>
      </c>
      <c r="B13" s="448"/>
      <c r="C13" s="37" t="s">
        <v>0</v>
      </c>
      <c r="D13" s="38" t="s">
        <v>27</v>
      </c>
      <c r="E13" s="37" t="s">
        <v>2</v>
      </c>
      <c r="F13" s="37" t="s">
        <v>3</v>
      </c>
      <c r="G13" s="37" t="s">
        <v>4</v>
      </c>
      <c r="H13" s="37" t="s">
        <v>5</v>
      </c>
      <c r="I13" s="39" t="s">
        <v>280</v>
      </c>
      <c r="J13" s="86"/>
      <c r="K13" s="132" t="s">
        <v>279</v>
      </c>
      <c r="L13" s="126" t="s">
        <v>281</v>
      </c>
      <c r="M13" s="132" t="s">
        <v>279</v>
      </c>
      <c r="N13" s="126" t="s">
        <v>281</v>
      </c>
      <c r="O13" s="133" t="s">
        <v>333</v>
      </c>
      <c r="P13" s="126" t="s">
        <v>281</v>
      </c>
      <c r="Q13" s="132" t="s">
        <v>279</v>
      </c>
      <c r="R13" s="127" t="s">
        <v>280</v>
      </c>
      <c r="S13" s="126" t="s">
        <v>282</v>
      </c>
      <c r="T13" s="127"/>
      <c r="U13" s="20"/>
      <c r="V13" s="20"/>
    </row>
    <row r="14" spans="1:24" ht="61.5" customHeight="1" thickBot="1" x14ac:dyDescent="0.35">
      <c r="A14" s="482" t="s">
        <v>597</v>
      </c>
      <c r="B14" s="483"/>
      <c r="C14" s="1" t="s">
        <v>610</v>
      </c>
      <c r="D14" s="2" t="s">
        <v>43</v>
      </c>
      <c r="E14" s="49" t="s">
        <v>11</v>
      </c>
      <c r="F14" s="1" t="s">
        <v>16</v>
      </c>
      <c r="G14" s="41" t="s">
        <v>104</v>
      </c>
      <c r="H14" s="164" t="s">
        <v>7</v>
      </c>
      <c r="I14" s="170">
        <f>T14</f>
        <v>0</v>
      </c>
      <c r="J14" s="44"/>
      <c r="K14" s="147">
        <v>0</v>
      </c>
      <c r="L14" s="148">
        <f>K14*83.01</f>
        <v>0</v>
      </c>
      <c r="M14" s="149">
        <v>0</v>
      </c>
      <c r="N14" s="148">
        <f>M14*53.13</f>
        <v>0</v>
      </c>
      <c r="O14" s="150">
        <v>0</v>
      </c>
      <c r="P14" s="151">
        <f>O14*1</f>
        <v>0</v>
      </c>
      <c r="Q14" s="149">
        <v>0</v>
      </c>
      <c r="R14" s="151">
        <f>Q14*6.09</f>
        <v>0</v>
      </c>
      <c r="S14" s="150">
        <v>0</v>
      </c>
      <c r="T14" s="152">
        <f>L14+N14+P14+R14</f>
        <v>0</v>
      </c>
    </row>
    <row r="15" spans="1:24" ht="67.8" thickBot="1" x14ac:dyDescent="0.35">
      <c r="A15" s="480" t="s">
        <v>93</v>
      </c>
      <c r="B15" s="481"/>
      <c r="C15" s="4" t="s">
        <v>345</v>
      </c>
      <c r="D15" s="5" t="s">
        <v>45</v>
      </c>
      <c r="E15" s="6" t="s">
        <v>11</v>
      </c>
      <c r="F15" s="7" t="s">
        <v>16</v>
      </c>
      <c r="G15" s="16" t="s">
        <v>104</v>
      </c>
      <c r="H15" s="79" t="s">
        <v>7</v>
      </c>
      <c r="I15" s="171">
        <f>T15</f>
        <v>0</v>
      </c>
      <c r="J15" s="83"/>
      <c r="K15" s="153">
        <v>0</v>
      </c>
      <c r="L15" s="141">
        <f t="shared" ref="L15:L17" si="0">K15*83.01</f>
        <v>0</v>
      </c>
      <c r="M15" s="142">
        <v>0</v>
      </c>
      <c r="N15" s="141">
        <f t="shared" ref="N15:N17" si="1">M15*53.13</f>
        <v>0</v>
      </c>
      <c r="O15" s="154">
        <v>0</v>
      </c>
      <c r="P15" s="144">
        <f t="shared" ref="P15:P17" si="2">O15*1</f>
        <v>0</v>
      </c>
      <c r="Q15" s="154">
        <v>0</v>
      </c>
      <c r="R15" s="144">
        <f t="shared" ref="R15:R17" si="3">Q15*6.09</f>
        <v>0</v>
      </c>
      <c r="S15" s="154">
        <v>0</v>
      </c>
      <c r="T15" s="155">
        <f t="shared" ref="T15:T17" si="4">L15+N15+P15+R15</f>
        <v>0</v>
      </c>
    </row>
    <row r="16" spans="1:24" ht="51.75" customHeight="1" thickBot="1" x14ac:dyDescent="0.35">
      <c r="A16" s="477" t="s">
        <v>94</v>
      </c>
      <c r="B16" s="478"/>
      <c r="C16" s="9" t="s">
        <v>346</v>
      </c>
      <c r="D16" s="10" t="s">
        <v>46</v>
      </c>
      <c r="E16" s="11" t="s">
        <v>101</v>
      </c>
      <c r="F16" s="42" t="s">
        <v>15</v>
      </c>
      <c r="G16" s="44" t="s">
        <v>16</v>
      </c>
      <c r="H16" s="42" t="s">
        <v>9</v>
      </c>
      <c r="I16" s="172">
        <f>T16</f>
        <v>1068.1200000000001</v>
      </c>
      <c r="J16" s="44"/>
      <c r="K16" s="156">
        <v>8</v>
      </c>
      <c r="L16" s="135">
        <f t="shared" si="0"/>
        <v>664.08</v>
      </c>
      <c r="M16" s="157">
        <v>6</v>
      </c>
      <c r="N16" s="135">
        <f t="shared" si="1"/>
        <v>318.78000000000003</v>
      </c>
      <c r="O16" s="157">
        <v>0</v>
      </c>
      <c r="P16" s="138">
        <f t="shared" si="2"/>
        <v>0</v>
      </c>
      <c r="Q16" s="157">
        <v>14</v>
      </c>
      <c r="R16" s="138">
        <f t="shared" si="3"/>
        <v>85.259999999999991</v>
      </c>
      <c r="S16" s="157">
        <v>0</v>
      </c>
      <c r="T16" s="158">
        <f t="shared" si="4"/>
        <v>1068.1200000000001</v>
      </c>
    </row>
    <row r="17" spans="1:23" ht="63.75" customHeight="1" thickBot="1" x14ac:dyDescent="0.35">
      <c r="A17" s="480" t="s">
        <v>347</v>
      </c>
      <c r="B17" s="481"/>
      <c r="C17" s="4" t="s">
        <v>348</v>
      </c>
      <c r="D17" s="5" t="s">
        <v>99</v>
      </c>
      <c r="E17" s="6" t="s">
        <v>44</v>
      </c>
      <c r="F17" s="7" t="s">
        <v>103</v>
      </c>
      <c r="G17" s="16" t="s">
        <v>350</v>
      </c>
      <c r="H17" s="79" t="s">
        <v>7</v>
      </c>
      <c r="I17" s="171">
        <f t="shared" ref="I17:I24" si="5">T17</f>
        <v>0</v>
      </c>
      <c r="J17" s="83"/>
      <c r="K17" s="153">
        <v>0</v>
      </c>
      <c r="L17" s="141">
        <f t="shared" si="0"/>
        <v>0</v>
      </c>
      <c r="M17" s="142">
        <v>0</v>
      </c>
      <c r="N17" s="141">
        <f t="shared" si="1"/>
        <v>0</v>
      </c>
      <c r="O17" s="154">
        <v>0</v>
      </c>
      <c r="P17" s="144">
        <f t="shared" si="2"/>
        <v>0</v>
      </c>
      <c r="Q17" s="154">
        <v>0</v>
      </c>
      <c r="R17" s="144">
        <f t="shared" si="3"/>
        <v>0</v>
      </c>
      <c r="S17" s="154">
        <v>0</v>
      </c>
      <c r="T17" s="155">
        <f t="shared" si="4"/>
        <v>0</v>
      </c>
    </row>
    <row r="18" spans="1:23" ht="54.75" customHeight="1" thickBot="1" x14ac:dyDescent="0.35">
      <c r="A18" s="480" t="s">
        <v>668</v>
      </c>
      <c r="B18" s="481"/>
      <c r="C18" s="4" t="s">
        <v>598</v>
      </c>
      <c r="D18" s="5" t="s">
        <v>99</v>
      </c>
      <c r="E18" s="6" t="s">
        <v>11</v>
      </c>
      <c r="F18" s="7" t="s">
        <v>15</v>
      </c>
      <c r="G18" s="16" t="s">
        <v>16</v>
      </c>
      <c r="H18" s="79" t="s">
        <v>9</v>
      </c>
      <c r="I18" s="171">
        <f t="shared" si="5"/>
        <v>119.71000000000001</v>
      </c>
      <c r="J18" s="83"/>
      <c r="K18" s="153">
        <v>1</v>
      </c>
      <c r="L18" s="141">
        <f t="shared" ref="L18:L24" si="6">K18*83.01</f>
        <v>83.01</v>
      </c>
      <c r="M18" s="142">
        <v>0.5</v>
      </c>
      <c r="N18" s="141">
        <f t="shared" ref="N18:N24" si="7">M18*53.13</f>
        <v>26.565000000000001</v>
      </c>
      <c r="O18" s="154">
        <v>1</v>
      </c>
      <c r="P18" s="144">
        <f t="shared" ref="P18:P24" si="8">O18*1</f>
        <v>1</v>
      </c>
      <c r="Q18" s="154">
        <v>1.5</v>
      </c>
      <c r="R18" s="144">
        <f t="shared" ref="R18:R24" si="9">Q18*6.09</f>
        <v>9.1349999999999998</v>
      </c>
      <c r="S18" s="154">
        <v>0</v>
      </c>
      <c r="T18" s="155">
        <f t="shared" ref="T18:T24" si="10">L18+N18+P18+R18</f>
        <v>119.71000000000001</v>
      </c>
    </row>
    <row r="19" spans="1:23" ht="33.75" customHeight="1" x14ac:dyDescent="0.3">
      <c r="A19" s="477" t="s">
        <v>669</v>
      </c>
      <c r="B19" s="478"/>
      <c r="C19" s="4" t="s">
        <v>601</v>
      </c>
      <c r="D19" s="5" t="s">
        <v>99</v>
      </c>
      <c r="E19" s="6" t="s">
        <v>102</v>
      </c>
      <c r="F19" s="17" t="s">
        <v>16</v>
      </c>
      <c r="G19" s="224" t="s">
        <v>16</v>
      </c>
      <c r="H19" s="17" t="s">
        <v>9</v>
      </c>
      <c r="I19" s="172">
        <f t="shared" si="5"/>
        <v>119.71000000000001</v>
      </c>
      <c r="J19" s="44"/>
      <c r="K19" s="156">
        <v>1</v>
      </c>
      <c r="L19" s="135">
        <f t="shared" si="6"/>
        <v>83.01</v>
      </c>
      <c r="M19" s="157">
        <v>0.5</v>
      </c>
      <c r="N19" s="135">
        <f t="shared" si="7"/>
        <v>26.565000000000001</v>
      </c>
      <c r="O19" s="157">
        <v>1</v>
      </c>
      <c r="P19" s="138">
        <f t="shared" si="8"/>
        <v>1</v>
      </c>
      <c r="Q19" s="157">
        <v>1.5</v>
      </c>
      <c r="R19" s="138">
        <f t="shared" si="9"/>
        <v>9.1349999999999998</v>
      </c>
      <c r="S19" s="157">
        <v>0</v>
      </c>
      <c r="T19" s="158">
        <f t="shared" si="10"/>
        <v>119.71000000000001</v>
      </c>
    </row>
    <row r="20" spans="1:23" ht="33.75" customHeight="1" thickBot="1" x14ac:dyDescent="0.35">
      <c r="A20" s="472" t="s">
        <v>599</v>
      </c>
      <c r="B20" s="473"/>
      <c r="C20" s="9" t="s">
        <v>600</v>
      </c>
      <c r="D20" s="5" t="s">
        <v>99</v>
      </c>
      <c r="E20" s="11" t="s">
        <v>102</v>
      </c>
      <c r="F20" s="42" t="s">
        <v>15</v>
      </c>
      <c r="G20" s="44" t="s">
        <v>16</v>
      </c>
      <c r="H20" s="42" t="s">
        <v>9</v>
      </c>
      <c r="I20" s="171">
        <f t="shared" si="5"/>
        <v>149.32000000000002</v>
      </c>
      <c r="J20" s="83"/>
      <c r="K20" s="156">
        <v>1</v>
      </c>
      <c r="L20" s="141">
        <f t="shared" si="6"/>
        <v>83.01</v>
      </c>
      <c r="M20" s="157">
        <v>1</v>
      </c>
      <c r="N20" s="141">
        <f t="shared" si="7"/>
        <v>53.13</v>
      </c>
      <c r="O20" s="157">
        <v>1</v>
      </c>
      <c r="P20" s="144">
        <f t="shared" si="8"/>
        <v>1</v>
      </c>
      <c r="Q20" s="157">
        <v>2</v>
      </c>
      <c r="R20" s="144">
        <f t="shared" si="9"/>
        <v>12.18</v>
      </c>
      <c r="S20" s="154">
        <v>0</v>
      </c>
      <c r="T20" s="155">
        <f t="shared" si="10"/>
        <v>149.32000000000002</v>
      </c>
    </row>
    <row r="21" spans="1:23" ht="33.75" customHeight="1" thickBot="1" x14ac:dyDescent="0.35">
      <c r="A21" s="472" t="s">
        <v>96</v>
      </c>
      <c r="B21" s="473"/>
      <c r="C21" s="9" t="s">
        <v>606</v>
      </c>
      <c r="D21" s="5" t="s">
        <v>99</v>
      </c>
      <c r="E21" s="6" t="s">
        <v>11</v>
      </c>
      <c r="F21" s="7" t="s">
        <v>15</v>
      </c>
      <c r="G21" s="224" t="s">
        <v>16</v>
      </c>
      <c r="H21" s="79" t="s">
        <v>9</v>
      </c>
      <c r="I21" s="171">
        <f t="shared" si="5"/>
        <v>207.81</v>
      </c>
      <c r="J21" s="83"/>
      <c r="K21" s="153">
        <v>2</v>
      </c>
      <c r="L21" s="141">
        <f t="shared" si="6"/>
        <v>166.02</v>
      </c>
      <c r="M21" s="142">
        <v>0.5</v>
      </c>
      <c r="N21" s="141">
        <f t="shared" si="7"/>
        <v>26.565000000000001</v>
      </c>
      <c r="O21" s="154">
        <v>0</v>
      </c>
      <c r="P21" s="144">
        <f t="shared" si="8"/>
        <v>0</v>
      </c>
      <c r="Q21" s="154">
        <v>2.5</v>
      </c>
      <c r="R21" s="144">
        <f t="shared" si="9"/>
        <v>15.225</v>
      </c>
      <c r="S21" s="154">
        <v>0</v>
      </c>
      <c r="T21" s="155">
        <f t="shared" si="10"/>
        <v>207.81</v>
      </c>
    </row>
    <row r="22" spans="1:23" ht="44.25" customHeight="1" thickBot="1" x14ac:dyDescent="0.35">
      <c r="A22" s="472" t="s">
        <v>97</v>
      </c>
      <c r="B22" s="473"/>
      <c r="C22" s="9" t="s">
        <v>609</v>
      </c>
      <c r="D22" s="10" t="s">
        <v>99</v>
      </c>
      <c r="E22" s="11" t="s">
        <v>11</v>
      </c>
      <c r="F22" s="42" t="s">
        <v>15</v>
      </c>
      <c r="G22" s="44" t="s">
        <v>16</v>
      </c>
      <c r="H22" s="42" t="s">
        <v>9</v>
      </c>
      <c r="I22" s="172">
        <f t="shared" si="5"/>
        <v>119.71000000000001</v>
      </c>
      <c r="J22" s="44"/>
      <c r="K22" s="156">
        <v>1</v>
      </c>
      <c r="L22" s="135">
        <f t="shared" si="6"/>
        <v>83.01</v>
      </c>
      <c r="M22" s="157">
        <v>0.5</v>
      </c>
      <c r="N22" s="135">
        <f t="shared" si="7"/>
        <v>26.565000000000001</v>
      </c>
      <c r="O22" s="157">
        <v>1</v>
      </c>
      <c r="P22" s="138">
        <f t="shared" si="8"/>
        <v>1</v>
      </c>
      <c r="Q22" s="157">
        <v>1.5</v>
      </c>
      <c r="R22" s="138">
        <f t="shared" si="9"/>
        <v>9.1349999999999998</v>
      </c>
      <c r="S22" s="157">
        <v>0</v>
      </c>
      <c r="T22" s="158">
        <f t="shared" si="10"/>
        <v>119.71000000000001</v>
      </c>
    </row>
    <row r="23" spans="1:23" ht="33.75" customHeight="1" thickBot="1" x14ac:dyDescent="0.35">
      <c r="A23" s="480" t="s">
        <v>631</v>
      </c>
      <c r="B23" s="481"/>
      <c r="C23" s="4" t="s">
        <v>608</v>
      </c>
      <c r="D23" s="5" t="s">
        <v>100</v>
      </c>
      <c r="E23" s="6" t="s">
        <v>11</v>
      </c>
      <c r="F23" s="7" t="s">
        <v>15</v>
      </c>
      <c r="G23" s="16" t="s">
        <v>16</v>
      </c>
      <c r="H23" s="79" t="s">
        <v>9</v>
      </c>
      <c r="I23" s="171">
        <f t="shared" si="5"/>
        <v>119.71000000000001</v>
      </c>
      <c r="J23" s="83"/>
      <c r="K23" s="153">
        <v>1</v>
      </c>
      <c r="L23" s="141">
        <f t="shared" si="6"/>
        <v>83.01</v>
      </c>
      <c r="M23" s="142">
        <v>0.5</v>
      </c>
      <c r="N23" s="141">
        <f t="shared" si="7"/>
        <v>26.565000000000001</v>
      </c>
      <c r="O23" s="154">
        <v>1</v>
      </c>
      <c r="P23" s="144">
        <f t="shared" si="8"/>
        <v>1</v>
      </c>
      <c r="Q23" s="154">
        <v>1.5</v>
      </c>
      <c r="R23" s="144">
        <f t="shared" si="9"/>
        <v>9.1349999999999998</v>
      </c>
      <c r="S23" s="154">
        <v>0</v>
      </c>
      <c r="T23" s="155">
        <f t="shared" si="10"/>
        <v>119.71000000000001</v>
      </c>
    </row>
    <row r="24" spans="1:23" ht="33.75" customHeight="1" thickBot="1" x14ac:dyDescent="0.35">
      <c r="A24" s="472" t="s">
        <v>98</v>
      </c>
      <c r="B24" s="473"/>
      <c r="C24" s="9" t="s">
        <v>607</v>
      </c>
      <c r="D24" s="10" t="s">
        <v>100</v>
      </c>
      <c r="E24" s="11" t="s">
        <v>11</v>
      </c>
      <c r="F24" s="42" t="s">
        <v>15</v>
      </c>
      <c r="G24" s="44" t="s">
        <v>16</v>
      </c>
      <c r="H24" s="42" t="s">
        <v>9</v>
      </c>
      <c r="I24" s="172">
        <f t="shared" si="5"/>
        <v>119.71000000000001</v>
      </c>
      <c r="J24" s="44"/>
      <c r="K24" s="156">
        <v>1</v>
      </c>
      <c r="L24" s="135">
        <f t="shared" si="6"/>
        <v>83.01</v>
      </c>
      <c r="M24" s="157">
        <v>0.5</v>
      </c>
      <c r="N24" s="135">
        <f t="shared" si="7"/>
        <v>26.565000000000001</v>
      </c>
      <c r="O24" s="157">
        <v>1</v>
      </c>
      <c r="P24" s="138">
        <f t="shared" si="8"/>
        <v>1</v>
      </c>
      <c r="Q24" s="157">
        <v>1.5</v>
      </c>
      <c r="R24" s="138">
        <f t="shared" si="9"/>
        <v>9.1349999999999998</v>
      </c>
      <c r="S24" s="157">
        <v>0</v>
      </c>
      <c r="T24" s="158">
        <f t="shared" si="10"/>
        <v>119.71000000000001</v>
      </c>
    </row>
    <row r="25" spans="1:23" ht="63.75" customHeight="1" thickBot="1" x14ac:dyDescent="0.35">
      <c r="A25" s="447" t="s">
        <v>55</v>
      </c>
      <c r="B25" s="448"/>
      <c r="C25" s="37" t="s">
        <v>0</v>
      </c>
      <c r="D25" s="38" t="s">
        <v>1</v>
      </c>
      <c r="E25" s="37" t="s">
        <v>2</v>
      </c>
      <c r="F25" s="37" t="s">
        <v>3</v>
      </c>
      <c r="G25" s="37" t="s">
        <v>4</v>
      </c>
      <c r="H25" s="37" t="s">
        <v>5</v>
      </c>
      <c r="I25" s="39" t="s">
        <v>280</v>
      </c>
      <c r="J25" s="86"/>
      <c r="K25" s="165">
        <f t="shared" ref="K25:T25" si="11">SUM(K14:K24)</f>
        <v>16</v>
      </c>
      <c r="L25" s="166">
        <f t="shared" si="11"/>
        <v>1328.16</v>
      </c>
      <c r="M25" s="166">
        <f t="shared" si="11"/>
        <v>10</v>
      </c>
      <c r="N25" s="166">
        <f t="shared" si="11"/>
        <v>531.30000000000007</v>
      </c>
      <c r="O25" s="166">
        <f t="shared" si="11"/>
        <v>6</v>
      </c>
      <c r="P25" s="166">
        <f t="shared" si="11"/>
        <v>6</v>
      </c>
      <c r="Q25" s="166">
        <f t="shared" si="11"/>
        <v>26</v>
      </c>
      <c r="R25" s="166">
        <f t="shared" si="11"/>
        <v>158.33999999999997</v>
      </c>
      <c r="S25" s="166">
        <f t="shared" si="11"/>
        <v>0</v>
      </c>
      <c r="T25" s="167">
        <f t="shared" si="11"/>
        <v>2023.8000000000002</v>
      </c>
    </row>
    <row r="26" spans="1:23" ht="33" thickBot="1" x14ac:dyDescent="0.35">
      <c r="A26" s="474" t="s">
        <v>105</v>
      </c>
      <c r="B26" s="475"/>
      <c r="C26" s="9" t="s">
        <v>615</v>
      </c>
      <c r="D26" s="10" t="s">
        <v>100</v>
      </c>
      <c r="E26" s="11" t="s">
        <v>11</v>
      </c>
      <c r="F26" s="42" t="s">
        <v>15</v>
      </c>
      <c r="G26" s="44" t="s">
        <v>16</v>
      </c>
      <c r="H26" s="42" t="s">
        <v>9</v>
      </c>
      <c r="I26" s="170">
        <f>T26</f>
        <v>119.71000000000001</v>
      </c>
      <c r="J26" s="44"/>
      <c r="K26" s="147">
        <v>1</v>
      </c>
      <c r="L26" s="148">
        <f>K26*83.01</f>
        <v>83.01</v>
      </c>
      <c r="M26" s="149">
        <v>0.5</v>
      </c>
      <c r="N26" s="148">
        <f>M26*53.13</f>
        <v>26.565000000000001</v>
      </c>
      <c r="O26" s="150">
        <v>1</v>
      </c>
      <c r="P26" s="151">
        <f>O26*1</f>
        <v>1</v>
      </c>
      <c r="Q26" s="149">
        <v>1.5</v>
      </c>
      <c r="R26" s="151">
        <f>Q26*6.09</f>
        <v>9.1349999999999998</v>
      </c>
      <c r="S26" s="150">
        <v>0</v>
      </c>
      <c r="T26" s="152">
        <f>L26+N26+P26+R26</f>
        <v>119.71000000000001</v>
      </c>
    </row>
    <row r="27" spans="1:23" ht="53.25" customHeight="1" thickBot="1" x14ac:dyDescent="0.35">
      <c r="A27" s="480" t="s">
        <v>617</v>
      </c>
      <c r="B27" s="481"/>
      <c r="C27" s="4" t="s">
        <v>616</v>
      </c>
      <c r="D27" s="5" t="s">
        <v>107</v>
      </c>
      <c r="E27" s="6" t="s">
        <v>11</v>
      </c>
      <c r="F27" s="7" t="s">
        <v>110</v>
      </c>
      <c r="G27" s="16" t="s">
        <v>104</v>
      </c>
      <c r="H27" s="79" t="s">
        <v>7</v>
      </c>
      <c r="I27" s="171">
        <f>T27</f>
        <v>0</v>
      </c>
      <c r="J27" s="83"/>
      <c r="K27" s="153">
        <v>0</v>
      </c>
      <c r="L27" s="141">
        <f t="shared" ref="L27:L28" si="12">K27*83.01</f>
        <v>0</v>
      </c>
      <c r="M27" s="142">
        <v>0</v>
      </c>
      <c r="N27" s="141">
        <f t="shared" ref="N27:N28" si="13">M27*53.13</f>
        <v>0</v>
      </c>
      <c r="O27" s="154">
        <v>0</v>
      </c>
      <c r="P27" s="144">
        <f t="shared" ref="P27:P28" si="14">O27*1</f>
        <v>0</v>
      </c>
      <c r="Q27" s="154">
        <v>0</v>
      </c>
      <c r="R27" s="144">
        <f t="shared" ref="R27:R28" si="15">Q27*6.09</f>
        <v>0</v>
      </c>
      <c r="S27" s="154">
        <v>0</v>
      </c>
      <c r="T27" s="155">
        <f t="shared" ref="T27:T28" si="16">L27+N27+P27+R27</f>
        <v>0</v>
      </c>
    </row>
    <row r="28" spans="1:23" ht="87" thickBot="1" x14ac:dyDescent="0.35">
      <c r="A28" s="472" t="s">
        <v>106</v>
      </c>
      <c r="B28" s="473"/>
      <c r="C28" s="9" t="s">
        <v>618</v>
      </c>
      <c r="D28" s="10" t="s">
        <v>108</v>
      </c>
      <c r="E28" s="11" t="s">
        <v>11</v>
      </c>
      <c r="F28" s="42" t="s">
        <v>111</v>
      </c>
      <c r="G28" s="43" t="s">
        <v>112</v>
      </c>
      <c r="H28" s="42" t="s">
        <v>7</v>
      </c>
      <c r="I28" s="172">
        <f>T28</f>
        <v>0</v>
      </c>
      <c r="J28" s="44"/>
      <c r="K28" s="156">
        <v>0</v>
      </c>
      <c r="L28" s="135">
        <f t="shared" si="12"/>
        <v>0</v>
      </c>
      <c r="M28" s="157">
        <v>0</v>
      </c>
      <c r="N28" s="135">
        <f t="shared" si="13"/>
        <v>0</v>
      </c>
      <c r="O28" s="157">
        <v>0</v>
      </c>
      <c r="P28" s="138">
        <f t="shared" si="14"/>
        <v>0</v>
      </c>
      <c r="Q28" s="157">
        <v>0</v>
      </c>
      <c r="R28" s="138">
        <f t="shared" si="15"/>
        <v>0</v>
      </c>
      <c r="S28" s="157">
        <v>0</v>
      </c>
      <c r="T28" s="158">
        <f t="shared" si="16"/>
        <v>0</v>
      </c>
    </row>
    <row r="29" spans="1:23" ht="27" customHeight="1" thickBot="1" x14ac:dyDescent="0.35">
      <c r="A29" s="480" t="s">
        <v>620</v>
      </c>
      <c r="B29" s="481"/>
      <c r="C29" s="4" t="s">
        <v>619</v>
      </c>
      <c r="D29" s="5" t="s">
        <v>109</v>
      </c>
      <c r="E29" s="6" t="s">
        <v>11</v>
      </c>
      <c r="F29" s="7" t="s">
        <v>15</v>
      </c>
      <c r="G29" s="16" t="s">
        <v>16</v>
      </c>
      <c r="H29" s="79" t="s">
        <v>9</v>
      </c>
      <c r="I29" s="171">
        <f t="shared" ref="I29" si="17">T29</f>
        <v>148.32000000000002</v>
      </c>
      <c r="J29" s="83"/>
      <c r="K29" s="153">
        <v>1</v>
      </c>
      <c r="L29" s="141">
        <f t="shared" ref="L29:L30" si="18">K29*83.01</f>
        <v>83.01</v>
      </c>
      <c r="M29" s="142">
        <v>1</v>
      </c>
      <c r="N29" s="141">
        <f t="shared" ref="N29:N30" si="19">M29*53.13</f>
        <v>53.13</v>
      </c>
      <c r="O29" s="154">
        <v>0</v>
      </c>
      <c r="P29" s="144">
        <f t="shared" ref="P29:P30" si="20">O29*1</f>
        <v>0</v>
      </c>
      <c r="Q29" s="154">
        <v>2</v>
      </c>
      <c r="R29" s="144">
        <f t="shared" ref="R29:R30" si="21">Q29*6.09</f>
        <v>12.18</v>
      </c>
      <c r="S29" s="154">
        <v>0</v>
      </c>
      <c r="T29" s="155">
        <f t="shared" ref="T29:T30" si="22">L29+N29+P29+R29</f>
        <v>148.32000000000002</v>
      </c>
    </row>
    <row r="30" spans="1:23" ht="43.8" thickBot="1" x14ac:dyDescent="0.35">
      <c r="A30" s="484" t="s">
        <v>622</v>
      </c>
      <c r="B30" s="485"/>
      <c r="C30" s="42" t="s">
        <v>621</v>
      </c>
      <c r="D30" s="51" t="s">
        <v>109</v>
      </c>
      <c r="E30" s="42" t="s">
        <v>11</v>
      </c>
      <c r="F30" s="42" t="s">
        <v>15</v>
      </c>
      <c r="G30" s="44" t="s">
        <v>16</v>
      </c>
      <c r="H30" s="42" t="s">
        <v>9</v>
      </c>
      <c r="I30" s="172">
        <f>T30</f>
        <v>118.71000000000001</v>
      </c>
      <c r="J30" s="44"/>
      <c r="K30" s="156">
        <v>1</v>
      </c>
      <c r="L30" s="135">
        <f t="shared" si="18"/>
        <v>83.01</v>
      </c>
      <c r="M30" s="157">
        <v>0.5</v>
      </c>
      <c r="N30" s="135">
        <f t="shared" si="19"/>
        <v>26.565000000000001</v>
      </c>
      <c r="O30" s="157">
        <v>0</v>
      </c>
      <c r="P30" s="138">
        <f t="shared" si="20"/>
        <v>0</v>
      </c>
      <c r="Q30" s="157">
        <v>1.5</v>
      </c>
      <c r="R30" s="138">
        <f t="shared" si="21"/>
        <v>9.1349999999999998</v>
      </c>
      <c r="S30" s="157">
        <v>0</v>
      </c>
      <c r="T30" s="158">
        <f t="shared" si="22"/>
        <v>118.71000000000001</v>
      </c>
    </row>
    <row r="31" spans="1:23" s="3" customFormat="1" ht="72.75" customHeight="1" thickBot="1" x14ac:dyDescent="0.35">
      <c r="A31" s="447" t="s">
        <v>47</v>
      </c>
      <c r="B31" s="448"/>
      <c r="C31" s="37" t="s">
        <v>0</v>
      </c>
      <c r="D31" s="38" t="s">
        <v>1</v>
      </c>
      <c r="E31" s="37" t="s">
        <v>2</v>
      </c>
      <c r="F31" s="37" t="s">
        <v>3</v>
      </c>
      <c r="G31" s="37" t="s">
        <v>4</v>
      </c>
      <c r="H31" s="37" t="s">
        <v>5</v>
      </c>
      <c r="I31" s="39" t="s">
        <v>280</v>
      </c>
      <c r="J31" s="86"/>
      <c r="K31" s="165">
        <f>SUM(K26:K30)</f>
        <v>3</v>
      </c>
      <c r="L31" s="168">
        <f>SUM(L26:L30)</f>
        <v>249.03000000000003</v>
      </c>
      <c r="M31" s="168">
        <f t="shared" ref="M31:T31" si="23">SUM(M26:M30)</f>
        <v>2</v>
      </c>
      <c r="N31" s="168">
        <f t="shared" si="23"/>
        <v>106.26</v>
      </c>
      <c r="O31" s="168">
        <f t="shared" si="23"/>
        <v>1</v>
      </c>
      <c r="P31" s="168">
        <f t="shared" si="23"/>
        <v>1</v>
      </c>
      <c r="Q31" s="168">
        <f t="shared" si="23"/>
        <v>5</v>
      </c>
      <c r="R31" s="168">
        <f t="shared" si="23"/>
        <v>30.449999999999996</v>
      </c>
      <c r="S31" s="168">
        <f t="shared" si="23"/>
        <v>0</v>
      </c>
      <c r="T31" s="168">
        <f t="shared" si="23"/>
        <v>386.74</v>
      </c>
      <c r="U31"/>
      <c r="V31"/>
      <c r="W31"/>
    </row>
    <row r="32" spans="1:23" s="3" customFormat="1" ht="65.25" customHeight="1" thickBot="1" x14ac:dyDescent="0.35">
      <c r="A32" s="474" t="s">
        <v>113</v>
      </c>
      <c r="B32" s="475"/>
      <c r="C32" s="9" t="s">
        <v>611</v>
      </c>
      <c r="D32" s="10" t="s">
        <v>99</v>
      </c>
      <c r="E32" s="11" t="s">
        <v>11</v>
      </c>
      <c r="F32" s="42" t="s">
        <v>15</v>
      </c>
      <c r="G32" s="43" t="s">
        <v>16</v>
      </c>
      <c r="H32" s="42" t="s">
        <v>9</v>
      </c>
      <c r="I32" s="170">
        <f>T32</f>
        <v>118.71000000000001</v>
      </c>
      <c r="J32" s="44"/>
      <c r="K32" s="147">
        <v>1</v>
      </c>
      <c r="L32" s="148">
        <f>K32*83.01</f>
        <v>83.01</v>
      </c>
      <c r="M32" s="149">
        <v>0.5</v>
      </c>
      <c r="N32" s="148">
        <f>M32*53.13</f>
        <v>26.565000000000001</v>
      </c>
      <c r="O32" s="150">
        <v>0</v>
      </c>
      <c r="P32" s="151">
        <f>O32*1</f>
        <v>0</v>
      </c>
      <c r="Q32" s="149">
        <v>1.5</v>
      </c>
      <c r="R32" s="151">
        <f>Q32*6.09</f>
        <v>9.1349999999999998</v>
      </c>
      <c r="S32" s="150">
        <v>0</v>
      </c>
      <c r="T32" s="152">
        <f>L32+N32+P32+R32</f>
        <v>118.71000000000001</v>
      </c>
      <c r="U32"/>
      <c r="V32"/>
      <c r="W32"/>
    </row>
    <row r="33" spans="1:23" s="3" customFormat="1" ht="48" customHeight="1" thickBot="1" x14ac:dyDescent="0.35">
      <c r="A33" s="480" t="s">
        <v>114</v>
      </c>
      <c r="B33" s="481"/>
      <c r="C33" s="4" t="s">
        <v>612</v>
      </c>
      <c r="D33" s="5" t="s">
        <v>99</v>
      </c>
      <c r="E33" s="6" t="s">
        <v>11</v>
      </c>
      <c r="F33" s="7" t="s">
        <v>15</v>
      </c>
      <c r="G33" s="16" t="s">
        <v>16</v>
      </c>
      <c r="H33" s="79" t="s">
        <v>9</v>
      </c>
      <c r="I33" s="171">
        <f>T33</f>
        <v>118.71000000000001</v>
      </c>
      <c r="J33" s="83"/>
      <c r="K33" s="153">
        <v>1</v>
      </c>
      <c r="L33" s="141">
        <f t="shared" ref="L33:L35" si="24">K33*83.01</f>
        <v>83.01</v>
      </c>
      <c r="M33" s="142">
        <v>0.5</v>
      </c>
      <c r="N33" s="141">
        <f t="shared" ref="N33:N35" si="25">M33*53.13</f>
        <v>26.565000000000001</v>
      </c>
      <c r="O33" s="154">
        <v>0</v>
      </c>
      <c r="P33" s="144">
        <f t="shared" ref="P33:P35" si="26">O33*1</f>
        <v>0</v>
      </c>
      <c r="Q33" s="154">
        <v>1.5</v>
      </c>
      <c r="R33" s="144">
        <f t="shared" ref="R33:R35" si="27">Q33*6.09</f>
        <v>9.1349999999999998</v>
      </c>
      <c r="S33" s="154">
        <v>0</v>
      </c>
      <c r="T33" s="155">
        <f t="shared" ref="T33:T35" si="28">L33+N33+P33+R33</f>
        <v>118.71000000000001</v>
      </c>
      <c r="U33"/>
      <c r="V33"/>
      <c r="W33"/>
    </row>
    <row r="34" spans="1:23" s="3" customFormat="1" ht="45.75" customHeight="1" thickBot="1" x14ac:dyDescent="0.35">
      <c r="A34" s="472" t="s">
        <v>115</v>
      </c>
      <c r="B34" s="473"/>
      <c r="C34" s="9" t="s">
        <v>613</v>
      </c>
      <c r="D34" s="10" t="s">
        <v>99</v>
      </c>
      <c r="E34" s="11" t="s">
        <v>11</v>
      </c>
      <c r="F34" s="42" t="s">
        <v>15</v>
      </c>
      <c r="G34" s="43" t="s">
        <v>16</v>
      </c>
      <c r="H34" s="42" t="s">
        <v>9</v>
      </c>
      <c r="I34" s="172">
        <f>T34</f>
        <v>118.71000000000001</v>
      </c>
      <c r="J34" s="44"/>
      <c r="K34" s="156">
        <v>1</v>
      </c>
      <c r="L34" s="135">
        <f t="shared" si="24"/>
        <v>83.01</v>
      </c>
      <c r="M34" s="157">
        <v>0.5</v>
      </c>
      <c r="N34" s="135">
        <f t="shared" si="25"/>
        <v>26.565000000000001</v>
      </c>
      <c r="O34" s="157">
        <v>0</v>
      </c>
      <c r="P34" s="138">
        <f t="shared" si="26"/>
        <v>0</v>
      </c>
      <c r="Q34" s="157">
        <v>1.5</v>
      </c>
      <c r="R34" s="138">
        <f t="shared" si="27"/>
        <v>9.1349999999999998</v>
      </c>
      <c r="S34" s="157">
        <v>0</v>
      </c>
      <c r="T34" s="158">
        <f t="shared" si="28"/>
        <v>118.71000000000001</v>
      </c>
      <c r="U34"/>
      <c r="V34"/>
      <c r="W34"/>
    </row>
    <row r="35" spans="1:23" s="3" customFormat="1" ht="33" customHeight="1" thickBot="1" x14ac:dyDescent="0.35">
      <c r="A35" s="480" t="s">
        <v>116</v>
      </c>
      <c r="B35" s="481"/>
      <c r="C35" s="4" t="s">
        <v>613</v>
      </c>
      <c r="D35" s="5" t="s">
        <v>99</v>
      </c>
      <c r="E35" s="6" t="s">
        <v>11</v>
      </c>
      <c r="F35" s="7" t="s">
        <v>15</v>
      </c>
      <c r="G35" s="17" t="s">
        <v>338</v>
      </c>
      <c r="H35" s="79" t="s">
        <v>9</v>
      </c>
      <c r="I35" s="171">
        <f t="shared" ref="I35:I40" si="29">T35</f>
        <v>0</v>
      </c>
      <c r="J35" s="83"/>
      <c r="K35" s="153">
        <v>0</v>
      </c>
      <c r="L35" s="141">
        <f t="shared" si="24"/>
        <v>0</v>
      </c>
      <c r="M35" s="142">
        <v>0</v>
      </c>
      <c r="N35" s="141">
        <f t="shared" si="25"/>
        <v>0</v>
      </c>
      <c r="O35" s="154">
        <v>0</v>
      </c>
      <c r="P35" s="144">
        <f t="shared" si="26"/>
        <v>0</v>
      </c>
      <c r="Q35" s="154">
        <v>0</v>
      </c>
      <c r="R35" s="144">
        <f t="shared" si="27"/>
        <v>0</v>
      </c>
      <c r="S35" s="154">
        <v>0</v>
      </c>
      <c r="T35" s="155">
        <f t="shared" si="28"/>
        <v>0</v>
      </c>
      <c r="U35"/>
      <c r="V35"/>
      <c r="W35"/>
    </row>
    <row r="36" spans="1:23" s="3" customFormat="1" ht="69.75" customHeight="1" thickBot="1" x14ac:dyDescent="0.35">
      <c r="A36" s="472" t="s">
        <v>117</v>
      </c>
      <c r="B36" s="476"/>
      <c r="C36" s="42" t="s">
        <v>614</v>
      </c>
      <c r="D36" s="51" t="s">
        <v>121</v>
      </c>
      <c r="E36" s="42" t="s">
        <v>11</v>
      </c>
      <c r="F36" s="42" t="s">
        <v>15</v>
      </c>
      <c r="G36" s="43" t="s">
        <v>16</v>
      </c>
      <c r="H36" s="42" t="s">
        <v>7</v>
      </c>
      <c r="I36" s="172">
        <f t="shared" si="29"/>
        <v>0</v>
      </c>
      <c r="J36" s="44"/>
      <c r="K36" s="156">
        <v>0</v>
      </c>
      <c r="L36" s="135">
        <f t="shared" ref="L36:L40" si="30">K36*83.01</f>
        <v>0</v>
      </c>
      <c r="M36" s="157">
        <v>0</v>
      </c>
      <c r="N36" s="135">
        <f t="shared" ref="N36:N40" si="31">M36*53.13</f>
        <v>0</v>
      </c>
      <c r="O36" s="157">
        <v>0</v>
      </c>
      <c r="P36" s="138">
        <f t="shared" ref="P36:P40" si="32">O36*1</f>
        <v>0</v>
      </c>
      <c r="Q36" s="157">
        <v>0</v>
      </c>
      <c r="R36" s="138">
        <f t="shared" ref="R36:R40" si="33">Q36*6.09</f>
        <v>0</v>
      </c>
      <c r="S36" s="157">
        <v>0</v>
      </c>
      <c r="T36" s="158">
        <f t="shared" ref="T36:T40" si="34">L36+N36+P36+R36</f>
        <v>0</v>
      </c>
      <c r="U36"/>
      <c r="V36"/>
      <c r="W36"/>
    </row>
    <row r="37" spans="1:23" s="3" customFormat="1" ht="29.25" customHeight="1" thickBot="1" x14ac:dyDescent="0.35">
      <c r="A37" s="480" t="s">
        <v>118</v>
      </c>
      <c r="B37" s="481"/>
      <c r="C37" s="4" t="s">
        <v>623</v>
      </c>
      <c r="D37" s="5" t="s">
        <v>122</v>
      </c>
      <c r="E37" s="6" t="s">
        <v>11</v>
      </c>
      <c r="F37" s="7" t="s">
        <v>15</v>
      </c>
      <c r="G37" s="16" t="s">
        <v>350</v>
      </c>
      <c r="H37" s="79" t="s">
        <v>7</v>
      </c>
      <c r="I37" s="171">
        <f t="shared" si="29"/>
        <v>0</v>
      </c>
      <c r="J37" s="83"/>
      <c r="K37" s="153">
        <v>0</v>
      </c>
      <c r="L37" s="141">
        <f t="shared" si="30"/>
        <v>0</v>
      </c>
      <c r="M37" s="142">
        <v>0</v>
      </c>
      <c r="N37" s="141">
        <f t="shared" si="31"/>
        <v>0</v>
      </c>
      <c r="O37" s="154">
        <v>0</v>
      </c>
      <c r="P37" s="144">
        <f t="shared" si="32"/>
        <v>0</v>
      </c>
      <c r="Q37" s="154">
        <v>0</v>
      </c>
      <c r="R37" s="144">
        <f t="shared" si="33"/>
        <v>0</v>
      </c>
      <c r="S37" s="154">
        <v>0</v>
      </c>
      <c r="T37" s="155">
        <f t="shared" si="34"/>
        <v>0</v>
      </c>
      <c r="U37"/>
      <c r="V37"/>
      <c r="W37"/>
    </row>
    <row r="38" spans="1:23" s="3" customFormat="1" ht="53.25" customHeight="1" x14ac:dyDescent="0.3">
      <c r="A38" s="472" t="s">
        <v>119</v>
      </c>
      <c r="B38" s="476"/>
      <c r="C38" s="42" t="s">
        <v>627</v>
      </c>
      <c r="D38" s="51" t="s">
        <v>122</v>
      </c>
      <c r="E38" s="42" t="s">
        <v>11</v>
      </c>
      <c r="F38" s="42" t="s">
        <v>123</v>
      </c>
      <c r="G38" s="43" t="s">
        <v>351</v>
      </c>
      <c r="H38" s="42" t="s">
        <v>7</v>
      </c>
      <c r="I38" s="172">
        <f t="shared" si="29"/>
        <v>0</v>
      </c>
      <c r="J38" s="44"/>
      <c r="K38" s="156">
        <v>0</v>
      </c>
      <c r="L38" s="135">
        <f t="shared" si="30"/>
        <v>0</v>
      </c>
      <c r="M38" s="157">
        <v>0</v>
      </c>
      <c r="N38" s="135">
        <f t="shared" si="31"/>
        <v>0</v>
      </c>
      <c r="O38" s="157">
        <v>0</v>
      </c>
      <c r="P38" s="138">
        <f t="shared" si="32"/>
        <v>0</v>
      </c>
      <c r="Q38" s="157">
        <v>0</v>
      </c>
      <c r="R38" s="138">
        <f t="shared" si="33"/>
        <v>0</v>
      </c>
      <c r="S38" s="157">
        <v>0</v>
      </c>
      <c r="T38" s="158">
        <f t="shared" si="34"/>
        <v>0</v>
      </c>
      <c r="U38"/>
      <c r="V38"/>
      <c r="W38"/>
    </row>
    <row r="39" spans="1:23" s="3" customFormat="1" ht="53.25" customHeight="1" thickBot="1" x14ac:dyDescent="0.35">
      <c r="A39" s="472" t="s">
        <v>625</v>
      </c>
      <c r="B39" s="476"/>
      <c r="C39" s="42" t="s">
        <v>624</v>
      </c>
      <c r="D39" s="223" t="s">
        <v>122</v>
      </c>
      <c r="E39" s="42" t="s">
        <v>11</v>
      </c>
      <c r="F39" s="42" t="s">
        <v>16</v>
      </c>
      <c r="G39" s="43"/>
      <c r="H39" s="42" t="s">
        <v>9</v>
      </c>
      <c r="I39" s="172">
        <f t="shared" si="29"/>
        <v>981.56000000000006</v>
      </c>
      <c r="J39" s="44"/>
      <c r="K39" s="156">
        <v>9</v>
      </c>
      <c r="L39" s="135">
        <f t="shared" si="30"/>
        <v>747.09</v>
      </c>
      <c r="M39" s="157">
        <v>3</v>
      </c>
      <c r="N39" s="135">
        <f t="shared" si="31"/>
        <v>159.39000000000001</v>
      </c>
      <c r="O39" s="157">
        <v>2</v>
      </c>
      <c r="P39" s="138">
        <f t="shared" si="32"/>
        <v>2</v>
      </c>
      <c r="Q39" s="157">
        <v>12</v>
      </c>
      <c r="R39" s="138">
        <f t="shared" si="33"/>
        <v>73.08</v>
      </c>
      <c r="S39" s="157">
        <v>0</v>
      </c>
      <c r="T39" s="158">
        <f t="shared" si="34"/>
        <v>981.56000000000006</v>
      </c>
      <c r="U39"/>
      <c r="V39"/>
      <c r="W39"/>
    </row>
    <row r="40" spans="1:23" s="3" customFormat="1" ht="51.75" customHeight="1" thickBot="1" x14ac:dyDescent="0.35">
      <c r="A40" s="480" t="s">
        <v>120</v>
      </c>
      <c r="B40" s="481"/>
      <c r="C40" s="4" t="s">
        <v>628</v>
      </c>
      <c r="D40" s="5" t="s">
        <v>122</v>
      </c>
      <c r="E40" s="6" t="s">
        <v>11</v>
      </c>
      <c r="F40" s="7" t="s">
        <v>15</v>
      </c>
      <c r="G40" s="16" t="s">
        <v>16</v>
      </c>
      <c r="H40" s="79" t="s">
        <v>9</v>
      </c>
      <c r="I40" s="171">
        <f t="shared" si="29"/>
        <v>148.32000000000002</v>
      </c>
      <c r="J40" s="83"/>
      <c r="K40" s="153">
        <v>1</v>
      </c>
      <c r="L40" s="141">
        <f t="shared" si="30"/>
        <v>83.01</v>
      </c>
      <c r="M40" s="142">
        <v>1</v>
      </c>
      <c r="N40" s="141">
        <f t="shared" si="31"/>
        <v>53.13</v>
      </c>
      <c r="O40" s="154">
        <v>0</v>
      </c>
      <c r="P40" s="144">
        <f t="shared" si="32"/>
        <v>0</v>
      </c>
      <c r="Q40" s="154">
        <v>2</v>
      </c>
      <c r="R40" s="144">
        <f t="shared" si="33"/>
        <v>12.18</v>
      </c>
      <c r="S40" s="154">
        <v>0</v>
      </c>
      <c r="T40" s="155">
        <f t="shared" si="34"/>
        <v>148.32000000000002</v>
      </c>
      <c r="U40"/>
      <c r="V40"/>
      <c r="W40"/>
    </row>
    <row r="41" spans="1:23" s="3" customFormat="1" ht="49.5" customHeight="1" thickBot="1" x14ac:dyDescent="0.35">
      <c r="A41" s="447" t="s">
        <v>48</v>
      </c>
      <c r="B41" s="448"/>
      <c r="C41" s="37" t="s">
        <v>0</v>
      </c>
      <c r="D41" s="38" t="s">
        <v>1</v>
      </c>
      <c r="E41" s="37" t="s">
        <v>2</v>
      </c>
      <c r="F41" s="37" t="s">
        <v>3</v>
      </c>
      <c r="G41" s="37" t="s">
        <v>4</v>
      </c>
      <c r="H41" s="37" t="s">
        <v>5</v>
      </c>
      <c r="I41" s="39" t="s">
        <v>280</v>
      </c>
      <c r="J41" s="86"/>
      <c r="K41" s="165">
        <f t="shared" ref="K41:T41" si="35">SUM(K32:K40)</f>
        <v>13</v>
      </c>
      <c r="L41" s="168">
        <f t="shared" si="35"/>
        <v>1079.1300000000001</v>
      </c>
      <c r="M41" s="168">
        <f t="shared" si="35"/>
        <v>5.5</v>
      </c>
      <c r="N41" s="168">
        <f t="shared" si="35"/>
        <v>292.21500000000003</v>
      </c>
      <c r="O41" s="168">
        <f t="shared" si="35"/>
        <v>2</v>
      </c>
      <c r="P41" s="168">
        <f t="shared" si="35"/>
        <v>2</v>
      </c>
      <c r="Q41" s="168">
        <f t="shared" si="35"/>
        <v>18.5</v>
      </c>
      <c r="R41" s="168">
        <f t="shared" si="35"/>
        <v>112.66499999999999</v>
      </c>
      <c r="S41" s="168">
        <f t="shared" si="35"/>
        <v>0</v>
      </c>
      <c r="T41" s="169">
        <f t="shared" si="35"/>
        <v>1486.01</v>
      </c>
      <c r="U41"/>
      <c r="V41"/>
      <c r="W41"/>
    </row>
    <row r="42" spans="1:23" s="3" customFormat="1" ht="51.75" customHeight="1" thickBot="1" x14ac:dyDescent="0.35">
      <c r="A42" s="474" t="s">
        <v>113</v>
      </c>
      <c r="B42" s="475"/>
      <c r="C42" s="9" t="s">
        <v>611</v>
      </c>
      <c r="D42" s="10" t="s">
        <v>99</v>
      </c>
      <c r="E42" s="11" t="s">
        <v>11</v>
      </c>
      <c r="F42" s="42" t="s">
        <v>15</v>
      </c>
      <c r="G42" s="43" t="s">
        <v>16</v>
      </c>
      <c r="H42" s="42" t="s">
        <v>9</v>
      </c>
      <c r="I42" s="170">
        <f>T42</f>
        <v>118.71000000000001</v>
      </c>
      <c r="J42" s="44"/>
      <c r="K42" s="147">
        <v>1</v>
      </c>
      <c r="L42" s="148">
        <f>K42*83.01</f>
        <v>83.01</v>
      </c>
      <c r="M42" s="149">
        <v>0.5</v>
      </c>
      <c r="N42" s="148">
        <f>M42*53.13</f>
        <v>26.565000000000001</v>
      </c>
      <c r="O42" s="150">
        <v>0</v>
      </c>
      <c r="P42" s="151">
        <f>O42*1</f>
        <v>0</v>
      </c>
      <c r="Q42" s="149">
        <v>1.5</v>
      </c>
      <c r="R42" s="151">
        <f>Q42*6.09</f>
        <v>9.1349999999999998</v>
      </c>
      <c r="S42" s="150">
        <v>0</v>
      </c>
      <c r="T42" s="152">
        <f>L42+N42+P42+R42</f>
        <v>118.71000000000001</v>
      </c>
      <c r="U42"/>
      <c r="V42"/>
      <c r="W42"/>
    </row>
    <row r="43" spans="1:23" s="3" customFormat="1" ht="33" thickBot="1" x14ac:dyDescent="0.35">
      <c r="A43" s="480" t="s">
        <v>114</v>
      </c>
      <c r="B43" s="481"/>
      <c r="C43" s="4" t="s">
        <v>612</v>
      </c>
      <c r="D43" s="5" t="s">
        <v>99</v>
      </c>
      <c r="E43" s="6" t="s">
        <v>11</v>
      </c>
      <c r="F43" s="7" t="s">
        <v>15</v>
      </c>
      <c r="G43" s="16" t="s">
        <v>16</v>
      </c>
      <c r="H43" s="79" t="s">
        <v>9</v>
      </c>
      <c r="I43" s="171">
        <f>T43</f>
        <v>118.71000000000001</v>
      </c>
      <c r="J43" s="83"/>
      <c r="K43" s="153">
        <v>1</v>
      </c>
      <c r="L43" s="141">
        <f t="shared" ref="L43:L44" si="36">K43*83.01</f>
        <v>83.01</v>
      </c>
      <c r="M43" s="142">
        <v>0.5</v>
      </c>
      <c r="N43" s="141">
        <f t="shared" ref="N43:N44" si="37">M43*53.13</f>
        <v>26.565000000000001</v>
      </c>
      <c r="O43" s="154">
        <v>0</v>
      </c>
      <c r="P43" s="144">
        <f t="shared" ref="P43:P44" si="38">O43*1</f>
        <v>0</v>
      </c>
      <c r="Q43" s="154">
        <v>1.5</v>
      </c>
      <c r="R43" s="144">
        <f t="shared" ref="R43:R44" si="39">Q43*6.09</f>
        <v>9.1349999999999998</v>
      </c>
      <c r="S43" s="154">
        <v>0</v>
      </c>
      <c r="T43" s="155">
        <f t="shared" ref="T43:T44" si="40">L43+N43+P43+R43</f>
        <v>118.71000000000001</v>
      </c>
      <c r="U43"/>
      <c r="V43"/>
      <c r="W43"/>
    </row>
    <row r="44" spans="1:23" s="3" customFormat="1" ht="27" customHeight="1" thickBot="1" x14ac:dyDescent="0.35">
      <c r="A44" s="472" t="s">
        <v>115</v>
      </c>
      <c r="B44" s="473"/>
      <c r="C44" s="9" t="s">
        <v>613</v>
      </c>
      <c r="D44" s="10" t="s">
        <v>99</v>
      </c>
      <c r="E44" s="11" t="s">
        <v>11</v>
      </c>
      <c r="F44" s="42" t="s">
        <v>15</v>
      </c>
      <c r="G44" s="44" t="s">
        <v>16</v>
      </c>
      <c r="H44" s="42" t="s">
        <v>9</v>
      </c>
      <c r="I44" s="172">
        <f>T44</f>
        <v>118.71000000000001</v>
      </c>
      <c r="J44" s="44"/>
      <c r="K44" s="156">
        <v>1</v>
      </c>
      <c r="L44" s="135">
        <f t="shared" si="36"/>
        <v>83.01</v>
      </c>
      <c r="M44" s="157">
        <v>0.5</v>
      </c>
      <c r="N44" s="135">
        <f t="shared" si="37"/>
        <v>26.565000000000001</v>
      </c>
      <c r="O44" s="157">
        <v>0</v>
      </c>
      <c r="P44" s="138">
        <f t="shared" si="38"/>
        <v>0</v>
      </c>
      <c r="Q44" s="157">
        <v>1.5</v>
      </c>
      <c r="R44" s="138">
        <f t="shared" si="39"/>
        <v>9.1349999999999998</v>
      </c>
      <c r="S44" s="157">
        <v>0</v>
      </c>
      <c r="T44" s="158">
        <f t="shared" si="40"/>
        <v>118.71000000000001</v>
      </c>
      <c r="U44"/>
      <c r="V44"/>
      <c r="W44"/>
    </row>
    <row r="45" spans="1:23" s="3" customFormat="1" ht="45" customHeight="1" thickBot="1" x14ac:dyDescent="0.35">
      <c r="A45" s="480" t="s">
        <v>116</v>
      </c>
      <c r="B45" s="481"/>
      <c r="C45" s="4" t="s">
        <v>613</v>
      </c>
      <c r="D45" s="5" t="s">
        <v>99</v>
      </c>
      <c r="E45" s="6" t="s">
        <v>11</v>
      </c>
      <c r="F45" s="7" t="s">
        <v>15</v>
      </c>
      <c r="G45" s="17" t="s">
        <v>338</v>
      </c>
      <c r="H45" s="79" t="s">
        <v>9</v>
      </c>
      <c r="I45" s="171">
        <f t="shared" ref="I45:I49" si="41">T45</f>
        <v>0</v>
      </c>
      <c r="J45" s="83"/>
      <c r="K45" s="153">
        <v>0</v>
      </c>
      <c r="L45" s="141">
        <f t="shared" ref="L45:L49" si="42">K45*83.01</f>
        <v>0</v>
      </c>
      <c r="M45" s="142">
        <v>0</v>
      </c>
      <c r="N45" s="141">
        <f t="shared" ref="N45:N49" si="43">M45*53.13</f>
        <v>0</v>
      </c>
      <c r="O45" s="154">
        <v>0</v>
      </c>
      <c r="P45" s="144">
        <f t="shared" ref="P45:P49" si="44">O45*1</f>
        <v>0</v>
      </c>
      <c r="Q45" s="154">
        <v>0</v>
      </c>
      <c r="R45" s="144">
        <f t="shared" ref="R45:R49" si="45">Q45*6.09</f>
        <v>0</v>
      </c>
      <c r="S45" s="154">
        <v>0</v>
      </c>
      <c r="T45" s="155">
        <f t="shared" ref="T45:T49" si="46">L45+N45+P45+R45</f>
        <v>0</v>
      </c>
      <c r="U45"/>
      <c r="V45"/>
      <c r="W45"/>
    </row>
    <row r="46" spans="1:23" s="3" customFormat="1" ht="55.5" customHeight="1" thickBot="1" x14ac:dyDescent="0.35">
      <c r="A46" s="472" t="s">
        <v>117</v>
      </c>
      <c r="B46" s="473"/>
      <c r="C46" s="9" t="s">
        <v>614</v>
      </c>
      <c r="D46" s="10" t="s">
        <v>121</v>
      </c>
      <c r="E46" s="11" t="s">
        <v>11</v>
      </c>
      <c r="F46" s="45" t="s">
        <v>15</v>
      </c>
      <c r="G46" s="43" t="s">
        <v>16</v>
      </c>
      <c r="H46" s="42" t="s">
        <v>7</v>
      </c>
      <c r="I46" s="172">
        <f t="shared" si="41"/>
        <v>0</v>
      </c>
      <c r="J46" s="44"/>
      <c r="K46" s="156">
        <v>0</v>
      </c>
      <c r="L46" s="135">
        <f t="shared" si="42"/>
        <v>0</v>
      </c>
      <c r="M46" s="157">
        <v>0</v>
      </c>
      <c r="N46" s="135">
        <f t="shared" si="43"/>
        <v>0</v>
      </c>
      <c r="O46" s="157">
        <v>0</v>
      </c>
      <c r="P46" s="138">
        <f t="shared" si="44"/>
        <v>0</v>
      </c>
      <c r="Q46" s="157">
        <v>0</v>
      </c>
      <c r="R46" s="138">
        <f t="shared" si="45"/>
        <v>0</v>
      </c>
      <c r="S46" s="157">
        <v>0</v>
      </c>
      <c r="T46" s="158">
        <f t="shared" si="46"/>
        <v>0</v>
      </c>
      <c r="U46"/>
      <c r="V46"/>
      <c r="W46"/>
    </row>
    <row r="47" spans="1:23" s="3" customFormat="1" ht="55.5" customHeight="1" thickBot="1" x14ac:dyDescent="0.35">
      <c r="A47" s="480" t="s">
        <v>632</v>
      </c>
      <c r="B47" s="481"/>
      <c r="C47" s="4" t="s">
        <v>629</v>
      </c>
      <c r="D47" s="5" t="s">
        <v>100</v>
      </c>
      <c r="E47" s="6" t="s">
        <v>11</v>
      </c>
      <c r="F47" s="7" t="s">
        <v>124</v>
      </c>
      <c r="G47" s="72" t="s">
        <v>350</v>
      </c>
      <c r="H47" s="79" t="s">
        <v>7</v>
      </c>
      <c r="I47" s="171">
        <f t="shared" si="41"/>
        <v>0</v>
      </c>
      <c r="J47" s="83"/>
      <c r="K47" s="153">
        <v>0</v>
      </c>
      <c r="L47" s="141">
        <f t="shared" si="42"/>
        <v>0</v>
      </c>
      <c r="M47" s="142">
        <v>0</v>
      </c>
      <c r="N47" s="141">
        <f t="shared" si="43"/>
        <v>0</v>
      </c>
      <c r="O47" s="154">
        <v>0</v>
      </c>
      <c r="P47" s="144">
        <f t="shared" si="44"/>
        <v>0</v>
      </c>
      <c r="Q47" s="154">
        <v>0</v>
      </c>
      <c r="R47" s="144">
        <f t="shared" si="45"/>
        <v>0</v>
      </c>
      <c r="S47" s="154">
        <v>0</v>
      </c>
      <c r="T47" s="155">
        <f t="shared" si="46"/>
        <v>0</v>
      </c>
      <c r="U47"/>
      <c r="V47"/>
      <c r="W47"/>
    </row>
    <row r="48" spans="1:23" s="3" customFormat="1" ht="55.5" customHeight="1" x14ac:dyDescent="0.3">
      <c r="A48" s="472" t="s">
        <v>625</v>
      </c>
      <c r="B48" s="476"/>
      <c r="C48" s="42" t="s">
        <v>624</v>
      </c>
      <c r="D48" s="223" t="s">
        <v>122</v>
      </c>
      <c r="E48" s="42" t="s">
        <v>11</v>
      </c>
      <c r="F48" s="42" t="s">
        <v>16</v>
      </c>
      <c r="G48" s="43" t="s">
        <v>16</v>
      </c>
      <c r="H48" s="42" t="s">
        <v>9</v>
      </c>
      <c r="I48" s="172">
        <f t="shared" si="41"/>
        <v>981.56000000000006</v>
      </c>
      <c r="J48" s="44"/>
      <c r="K48" s="156">
        <v>9</v>
      </c>
      <c r="L48" s="135">
        <f t="shared" si="42"/>
        <v>747.09</v>
      </c>
      <c r="M48" s="157">
        <v>3</v>
      </c>
      <c r="N48" s="135">
        <f t="shared" si="43"/>
        <v>159.39000000000001</v>
      </c>
      <c r="O48" s="157">
        <v>2</v>
      </c>
      <c r="P48" s="138">
        <f t="shared" si="44"/>
        <v>2</v>
      </c>
      <c r="Q48" s="157">
        <v>12</v>
      </c>
      <c r="R48" s="138">
        <f t="shared" si="45"/>
        <v>73.08</v>
      </c>
      <c r="S48" s="157">
        <v>0</v>
      </c>
      <c r="T48" s="158">
        <f t="shared" si="46"/>
        <v>981.56000000000006</v>
      </c>
      <c r="U48"/>
      <c r="V48"/>
      <c r="W48"/>
    </row>
    <row r="49" spans="1:23" s="3" customFormat="1" ht="55.5" customHeight="1" thickBot="1" x14ac:dyDescent="0.35">
      <c r="A49" s="472" t="s">
        <v>633</v>
      </c>
      <c r="B49" s="476"/>
      <c r="C49" s="42" t="s">
        <v>630</v>
      </c>
      <c r="D49" s="51" t="s">
        <v>100</v>
      </c>
      <c r="E49" s="42" t="s">
        <v>11</v>
      </c>
      <c r="F49" s="44" t="s">
        <v>125</v>
      </c>
      <c r="G49" s="43" t="s">
        <v>351</v>
      </c>
      <c r="H49" s="42" t="s">
        <v>7</v>
      </c>
      <c r="I49" s="172">
        <f t="shared" si="41"/>
        <v>0</v>
      </c>
      <c r="J49" s="44"/>
      <c r="K49" s="156">
        <v>0</v>
      </c>
      <c r="L49" s="135">
        <f t="shared" si="42"/>
        <v>0</v>
      </c>
      <c r="M49" s="157">
        <v>0</v>
      </c>
      <c r="N49" s="135">
        <f t="shared" si="43"/>
        <v>0</v>
      </c>
      <c r="O49" s="157">
        <v>0</v>
      </c>
      <c r="P49" s="138">
        <f t="shared" si="44"/>
        <v>0</v>
      </c>
      <c r="Q49" s="157">
        <v>0</v>
      </c>
      <c r="R49" s="138">
        <f t="shared" si="45"/>
        <v>0</v>
      </c>
      <c r="S49" s="157">
        <v>0</v>
      </c>
      <c r="T49" s="158">
        <f t="shared" si="46"/>
        <v>0</v>
      </c>
      <c r="U49"/>
      <c r="V49"/>
      <c r="W49"/>
    </row>
    <row r="50" spans="1:23" s="3" customFormat="1" ht="58.5" customHeight="1" thickBot="1" x14ac:dyDescent="0.35">
      <c r="A50" s="447" t="s">
        <v>49</v>
      </c>
      <c r="B50" s="448"/>
      <c r="C50" s="37" t="s">
        <v>0</v>
      </c>
      <c r="D50" s="38" t="s">
        <v>1</v>
      </c>
      <c r="E50" s="37" t="s">
        <v>2</v>
      </c>
      <c r="F50" s="37" t="s">
        <v>3</v>
      </c>
      <c r="G50" s="37" t="s">
        <v>4</v>
      </c>
      <c r="H50" s="37" t="s">
        <v>5</v>
      </c>
      <c r="I50" s="39" t="s">
        <v>280</v>
      </c>
      <c r="J50" s="86"/>
      <c r="K50" s="165">
        <f t="shared" ref="K50:T50" si="47">SUM(K42:K49)</f>
        <v>12</v>
      </c>
      <c r="L50" s="168">
        <f t="shared" si="47"/>
        <v>996.12000000000012</v>
      </c>
      <c r="M50" s="168">
        <f t="shared" si="47"/>
        <v>4.5</v>
      </c>
      <c r="N50" s="168">
        <f t="shared" si="47"/>
        <v>239.08500000000004</v>
      </c>
      <c r="O50" s="168">
        <f t="shared" si="47"/>
        <v>2</v>
      </c>
      <c r="P50" s="168">
        <f t="shared" si="47"/>
        <v>2</v>
      </c>
      <c r="Q50" s="168">
        <f t="shared" si="47"/>
        <v>16.5</v>
      </c>
      <c r="R50" s="168">
        <f t="shared" si="47"/>
        <v>100.485</v>
      </c>
      <c r="S50" s="168">
        <f t="shared" si="47"/>
        <v>0</v>
      </c>
      <c r="T50" s="168">
        <f t="shared" si="47"/>
        <v>1337.69</v>
      </c>
      <c r="U50"/>
      <c r="V50"/>
      <c r="W50"/>
    </row>
    <row r="51" spans="1:23" s="3" customFormat="1" ht="63" customHeight="1" thickBot="1" x14ac:dyDescent="0.35">
      <c r="A51" s="482" t="s">
        <v>126</v>
      </c>
      <c r="B51" s="483"/>
      <c r="C51" s="1" t="s">
        <v>611</v>
      </c>
      <c r="D51" s="2" t="s">
        <v>99</v>
      </c>
      <c r="E51" s="11" t="s">
        <v>11</v>
      </c>
      <c r="F51" s="46" t="s">
        <v>15</v>
      </c>
      <c r="G51" s="47" t="s">
        <v>16</v>
      </c>
      <c r="H51" s="164" t="s">
        <v>9</v>
      </c>
      <c r="I51" s="170">
        <f>T51</f>
        <v>118.71000000000001</v>
      </c>
      <c r="J51" s="44"/>
      <c r="K51" s="147">
        <v>1</v>
      </c>
      <c r="L51" s="148">
        <f>K51*83.01</f>
        <v>83.01</v>
      </c>
      <c r="M51" s="149">
        <v>0.5</v>
      </c>
      <c r="N51" s="148">
        <f>M51*53.13</f>
        <v>26.565000000000001</v>
      </c>
      <c r="O51" s="150">
        <v>0</v>
      </c>
      <c r="P51" s="151">
        <f>O51*1</f>
        <v>0</v>
      </c>
      <c r="Q51" s="149">
        <v>1.5</v>
      </c>
      <c r="R51" s="151">
        <f>Q51*6.09</f>
        <v>9.1349999999999998</v>
      </c>
      <c r="S51" s="150">
        <v>0</v>
      </c>
      <c r="T51" s="152">
        <f>L51+N51+P51+R51</f>
        <v>118.71000000000001</v>
      </c>
      <c r="U51"/>
      <c r="V51"/>
      <c r="W51"/>
    </row>
    <row r="52" spans="1:23" s="3" customFormat="1" ht="51.75" customHeight="1" thickBot="1" x14ac:dyDescent="0.35">
      <c r="A52" s="480" t="s">
        <v>127</v>
      </c>
      <c r="B52" s="481"/>
      <c r="C52" s="4" t="s">
        <v>612</v>
      </c>
      <c r="D52" s="5" t="s">
        <v>99</v>
      </c>
      <c r="E52" s="6" t="s">
        <v>11</v>
      </c>
      <c r="F52" s="7" t="s">
        <v>15</v>
      </c>
      <c r="G52" s="16" t="s">
        <v>16</v>
      </c>
      <c r="H52" s="79" t="s">
        <v>9</v>
      </c>
      <c r="I52" s="171">
        <f>T52</f>
        <v>118.71000000000001</v>
      </c>
      <c r="J52" s="83"/>
      <c r="K52" s="153">
        <v>1</v>
      </c>
      <c r="L52" s="141">
        <f t="shared" ref="L52:L53" si="48">K52*83.01</f>
        <v>83.01</v>
      </c>
      <c r="M52" s="142">
        <v>0.5</v>
      </c>
      <c r="N52" s="141">
        <f t="shared" ref="N52:N53" si="49">M52*53.13</f>
        <v>26.565000000000001</v>
      </c>
      <c r="O52" s="154">
        <v>0</v>
      </c>
      <c r="P52" s="144">
        <f t="shared" ref="P52:P53" si="50">O52*1</f>
        <v>0</v>
      </c>
      <c r="Q52" s="154">
        <v>1.5</v>
      </c>
      <c r="R52" s="144">
        <f t="shared" ref="R52:R53" si="51">Q52*6.09</f>
        <v>9.1349999999999998</v>
      </c>
      <c r="S52" s="154">
        <v>0</v>
      </c>
      <c r="T52" s="155">
        <f t="shared" ref="T52:T53" si="52">L52+N52+P52+R52</f>
        <v>118.71000000000001</v>
      </c>
      <c r="U52"/>
      <c r="V52"/>
      <c r="W52"/>
    </row>
    <row r="53" spans="1:23" s="3" customFormat="1" ht="51.75" customHeight="1" thickBot="1" x14ac:dyDescent="0.35">
      <c r="A53" s="472" t="s">
        <v>128</v>
      </c>
      <c r="B53" s="473"/>
      <c r="C53" s="9" t="s">
        <v>613</v>
      </c>
      <c r="D53" s="10" t="s">
        <v>99</v>
      </c>
      <c r="E53" s="11" t="s">
        <v>11</v>
      </c>
      <c r="F53" s="45" t="s">
        <v>15</v>
      </c>
      <c r="G53" s="43" t="s">
        <v>16</v>
      </c>
      <c r="H53" s="42" t="s">
        <v>9</v>
      </c>
      <c r="I53" s="172">
        <f>T53</f>
        <v>118.71000000000001</v>
      </c>
      <c r="J53" s="44"/>
      <c r="K53" s="156">
        <v>1</v>
      </c>
      <c r="L53" s="135">
        <f t="shared" si="48"/>
        <v>83.01</v>
      </c>
      <c r="M53" s="157">
        <v>0.5</v>
      </c>
      <c r="N53" s="135">
        <f t="shared" si="49"/>
        <v>26.565000000000001</v>
      </c>
      <c r="O53" s="157">
        <v>0</v>
      </c>
      <c r="P53" s="138">
        <f t="shared" si="50"/>
        <v>0</v>
      </c>
      <c r="Q53" s="157">
        <v>1.5</v>
      </c>
      <c r="R53" s="138">
        <f t="shared" si="51"/>
        <v>9.1349999999999998</v>
      </c>
      <c r="S53" s="157">
        <v>0</v>
      </c>
      <c r="T53" s="158">
        <f t="shared" si="52"/>
        <v>118.71000000000001</v>
      </c>
      <c r="U53"/>
      <c r="V53"/>
      <c r="W53"/>
    </row>
    <row r="54" spans="1:23" s="3" customFormat="1" ht="51.75" customHeight="1" thickBot="1" x14ac:dyDescent="0.35">
      <c r="A54" s="480" t="s">
        <v>129</v>
      </c>
      <c r="B54" s="486"/>
      <c r="C54" s="17" t="s">
        <v>613</v>
      </c>
      <c r="D54" s="16" t="s">
        <v>99</v>
      </c>
      <c r="E54" s="17" t="s">
        <v>11</v>
      </c>
      <c r="F54" s="17" t="s">
        <v>15</v>
      </c>
      <c r="G54" s="17" t="s">
        <v>338</v>
      </c>
      <c r="H54" s="79" t="s">
        <v>9</v>
      </c>
      <c r="I54" s="171">
        <f t="shared" ref="I54:I60" si="53">T54</f>
        <v>0</v>
      </c>
      <c r="J54" s="83"/>
      <c r="K54" s="153">
        <v>0</v>
      </c>
      <c r="L54" s="141">
        <f t="shared" ref="L54:L60" si="54">K54*83.01</f>
        <v>0</v>
      </c>
      <c r="M54" s="142">
        <v>0</v>
      </c>
      <c r="N54" s="141">
        <f t="shared" ref="N54:N60" si="55">M54*53.13</f>
        <v>0</v>
      </c>
      <c r="O54" s="154">
        <v>0</v>
      </c>
      <c r="P54" s="144">
        <f t="shared" ref="P54:P60" si="56">O54*1</f>
        <v>0</v>
      </c>
      <c r="Q54" s="154">
        <v>0</v>
      </c>
      <c r="R54" s="144">
        <f t="shared" ref="R54:R60" si="57">Q54*6.09</f>
        <v>0</v>
      </c>
      <c r="S54" s="154">
        <v>0</v>
      </c>
      <c r="T54" s="155">
        <f t="shared" ref="T54:T60" si="58">L54+N54+P54+R54</f>
        <v>0</v>
      </c>
      <c r="U54"/>
      <c r="V54"/>
      <c r="W54"/>
    </row>
    <row r="55" spans="1:23" s="3" customFormat="1" ht="51.75" customHeight="1" thickBot="1" x14ac:dyDescent="0.35">
      <c r="A55" s="472" t="s">
        <v>130</v>
      </c>
      <c r="B55" s="473"/>
      <c r="C55" s="9" t="s">
        <v>614</v>
      </c>
      <c r="D55" s="10" t="s">
        <v>121</v>
      </c>
      <c r="E55" s="11" t="s">
        <v>11</v>
      </c>
      <c r="F55" s="45" t="s">
        <v>15</v>
      </c>
      <c r="G55" s="43" t="s">
        <v>16</v>
      </c>
      <c r="H55" s="42" t="s">
        <v>7</v>
      </c>
      <c r="I55" s="172">
        <f t="shared" si="53"/>
        <v>0</v>
      </c>
      <c r="J55" s="44"/>
      <c r="K55" s="156">
        <v>0</v>
      </c>
      <c r="L55" s="135">
        <f t="shared" si="54"/>
        <v>0</v>
      </c>
      <c r="M55" s="157">
        <v>0</v>
      </c>
      <c r="N55" s="135">
        <f t="shared" si="55"/>
        <v>0</v>
      </c>
      <c r="O55" s="157">
        <v>0</v>
      </c>
      <c r="P55" s="138">
        <f t="shared" si="56"/>
        <v>0</v>
      </c>
      <c r="Q55" s="157">
        <v>0</v>
      </c>
      <c r="R55" s="138">
        <f t="shared" si="57"/>
        <v>0</v>
      </c>
      <c r="S55" s="157">
        <v>0</v>
      </c>
      <c r="T55" s="158">
        <f t="shared" si="58"/>
        <v>0</v>
      </c>
      <c r="U55"/>
      <c r="V55"/>
      <c r="W55"/>
    </row>
    <row r="56" spans="1:23" s="3" customFormat="1" ht="51.75" customHeight="1" thickBot="1" x14ac:dyDescent="0.35">
      <c r="A56" s="480" t="s">
        <v>131</v>
      </c>
      <c r="B56" s="486"/>
      <c r="C56" s="17" t="s">
        <v>634</v>
      </c>
      <c r="D56" s="16" t="s">
        <v>100</v>
      </c>
      <c r="E56" s="17" t="s">
        <v>11</v>
      </c>
      <c r="F56" s="17" t="s">
        <v>138</v>
      </c>
      <c r="G56" s="72" t="s">
        <v>350</v>
      </c>
      <c r="H56" s="79" t="s">
        <v>7</v>
      </c>
      <c r="I56" s="171">
        <f t="shared" si="53"/>
        <v>0</v>
      </c>
      <c r="J56" s="83"/>
      <c r="K56" s="153">
        <v>0</v>
      </c>
      <c r="L56" s="141">
        <f t="shared" si="54"/>
        <v>0</v>
      </c>
      <c r="M56" s="142">
        <v>0</v>
      </c>
      <c r="N56" s="141">
        <f t="shared" si="55"/>
        <v>0</v>
      </c>
      <c r="O56" s="154">
        <v>0</v>
      </c>
      <c r="P56" s="144">
        <f t="shared" si="56"/>
        <v>0</v>
      </c>
      <c r="Q56" s="154">
        <v>0</v>
      </c>
      <c r="R56" s="144">
        <f t="shared" si="57"/>
        <v>0</v>
      </c>
      <c r="S56" s="154">
        <v>0</v>
      </c>
      <c r="T56" s="155">
        <f t="shared" si="58"/>
        <v>0</v>
      </c>
      <c r="U56"/>
      <c r="V56"/>
      <c r="W56"/>
    </row>
    <row r="57" spans="1:23" s="3" customFormat="1" ht="51.75" customHeight="1" thickBot="1" x14ac:dyDescent="0.35">
      <c r="A57" s="472" t="s">
        <v>132</v>
      </c>
      <c r="B57" s="473"/>
      <c r="C57" s="9" t="s">
        <v>135</v>
      </c>
      <c r="D57" s="10" t="s">
        <v>100</v>
      </c>
      <c r="E57" s="11" t="s">
        <v>11</v>
      </c>
      <c r="F57" s="45" t="s">
        <v>139</v>
      </c>
      <c r="G57" s="43" t="s">
        <v>112</v>
      </c>
      <c r="H57" s="42" t="s">
        <v>7</v>
      </c>
      <c r="I57" s="172">
        <f t="shared" si="53"/>
        <v>0</v>
      </c>
      <c r="J57" s="44"/>
      <c r="K57" s="156">
        <v>0</v>
      </c>
      <c r="L57" s="135">
        <f t="shared" si="54"/>
        <v>0</v>
      </c>
      <c r="M57" s="157">
        <v>0</v>
      </c>
      <c r="N57" s="135">
        <f t="shared" si="55"/>
        <v>0</v>
      </c>
      <c r="O57" s="157">
        <v>0</v>
      </c>
      <c r="P57" s="138">
        <f t="shared" si="56"/>
        <v>0</v>
      </c>
      <c r="Q57" s="157">
        <v>0</v>
      </c>
      <c r="R57" s="138">
        <f t="shared" si="57"/>
        <v>0</v>
      </c>
      <c r="S57" s="157">
        <v>0</v>
      </c>
      <c r="T57" s="158">
        <f t="shared" si="58"/>
        <v>0</v>
      </c>
      <c r="U57"/>
      <c r="V57"/>
      <c r="W57"/>
    </row>
    <row r="58" spans="1:23" s="3" customFormat="1" ht="51.75" customHeight="1" thickBot="1" x14ac:dyDescent="0.35">
      <c r="A58" s="480" t="s">
        <v>133</v>
      </c>
      <c r="B58" s="486"/>
      <c r="C58" s="17" t="s">
        <v>136</v>
      </c>
      <c r="D58" s="16" t="s">
        <v>100</v>
      </c>
      <c r="E58" s="17" t="s">
        <v>11</v>
      </c>
      <c r="F58" s="17" t="s">
        <v>140</v>
      </c>
      <c r="G58" s="16" t="s">
        <v>112</v>
      </c>
      <c r="H58" s="79" t="s">
        <v>7</v>
      </c>
      <c r="I58" s="171">
        <f t="shared" si="53"/>
        <v>0</v>
      </c>
      <c r="J58" s="83"/>
      <c r="K58" s="153">
        <v>0</v>
      </c>
      <c r="L58" s="141">
        <f t="shared" si="54"/>
        <v>0</v>
      </c>
      <c r="M58" s="142">
        <v>0</v>
      </c>
      <c r="N58" s="141">
        <f t="shared" si="55"/>
        <v>0</v>
      </c>
      <c r="O58" s="154">
        <v>0</v>
      </c>
      <c r="P58" s="144">
        <f t="shared" si="56"/>
        <v>0</v>
      </c>
      <c r="Q58" s="154">
        <v>0</v>
      </c>
      <c r="R58" s="144">
        <f t="shared" si="57"/>
        <v>0</v>
      </c>
      <c r="S58" s="154">
        <v>0</v>
      </c>
      <c r="T58" s="155">
        <f t="shared" si="58"/>
        <v>0</v>
      </c>
      <c r="U58"/>
      <c r="V58"/>
      <c r="W58"/>
    </row>
    <row r="59" spans="1:23" s="3" customFormat="1" ht="84.75" customHeight="1" thickBot="1" x14ac:dyDescent="0.35">
      <c r="A59" s="472" t="s">
        <v>134</v>
      </c>
      <c r="B59" s="473"/>
      <c r="C59" s="9" t="s">
        <v>137</v>
      </c>
      <c r="D59" s="10" t="s">
        <v>100</v>
      </c>
      <c r="E59" s="11" t="s">
        <v>11</v>
      </c>
      <c r="F59" s="45" t="s">
        <v>15</v>
      </c>
      <c r="G59" s="43" t="s">
        <v>16</v>
      </c>
      <c r="H59" s="42" t="s">
        <v>9</v>
      </c>
      <c r="I59" s="172">
        <f t="shared" si="53"/>
        <v>148.32000000000002</v>
      </c>
      <c r="J59" s="44"/>
      <c r="K59" s="156">
        <v>1</v>
      </c>
      <c r="L59" s="135">
        <f t="shared" si="54"/>
        <v>83.01</v>
      </c>
      <c r="M59" s="157">
        <v>1</v>
      </c>
      <c r="N59" s="135">
        <f t="shared" si="55"/>
        <v>53.13</v>
      </c>
      <c r="O59" s="157">
        <v>0</v>
      </c>
      <c r="P59" s="138">
        <f t="shared" si="56"/>
        <v>0</v>
      </c>
      <c r="Q59" s="157">
        <v>2</v>
      </c>
      <c r="R59" s="138">
        <f t="shared" si="57"/>
        <v>12.18</v>
      </c>
      <c r="S59" s="157">
        <v>0</v>
      </c>
      <c r="T59" s="158">
        <f t="shared" si="58"/>
        <v>148.32000000000002</v>
      </c>
      <c r="U59"/>
      <c r="V59"/>
      <c r="W59"/>
    </row>
    <row r="60" spans="1:23" s="3" customFormat="1" ht="84.75" customHeight="1" thickBot="1" x14ac:dyDescent="0.35">
      <c r="A60" s="472" t="s">
        <v>626</v>
      </c>
      <c r="B60" s="476"/>
      <c r="C60" s="42" t="s">
        <v>624</v>
      </c>
      <c r="D60" s="223" t="s">
        <v>122</v>
      </c>
      <c r="E60" s="42" t="s">
        <v>11</v>
      </c>
      <c r="F60" s="42" t="s">
        <v>16</v>
      </c>
      <c r="G60" s="43" t="s">
        <v>16</v>
      </c>
      <c r="H60" s="42" t="s">
        <v>9</v>
      </c>
      <c r="I60" s="172">
        <f t="shared" si="53"/>
        <v>981.56000000000006</v>
      </c>
      <c r="J60" s="44"/>
      <c r="K60" s="156">
        <v>9</v>
      </c>
      <c r="L60" s="135">
        <f t="shared" si="54"/>
        <v>747.09</v>
      </c>
      <c r="M60" s="157">
        <v>3</v>
      </c>
      <c r="N60" s="135">
        <f t="shared" si="55"/>
        <v>159.39000000000001</v>
      </c>
      <c r="O60" s="157">
        <v>2</v>
      </c>
      <c r="P60" s="138">
        <f t="shared" si="56"/>
        <v>2</v>
      </c>
      <c r="Q60" s="157">
        <v>12</v>
      </c>
      <c r="R60" s="138">
        <f t="shared" si="57"/>
        <v>73.08</v>
      </c>
      <c r="S60" s="157">
        <v>0</v>
      </c>
      <c r="T60" s="158">
        <f t="shared" si="58"/>
        <v>981.56000000000006</v>
      </c>
      <c r="U60"/>
      <c r="V60"/>
      <c r="W60"/>
    </row>
    <row r="61" spans="1:23" ht="15" customHeight="1" thickBot="1" x14ac:dyDescent="0.35">
      <c r="A61" s="447" t="s">
        <v>50</v>
      </c>
      <c r="B61" s="448"/>
      <c r="C61" s="37" t="s">
        <v>0</v>
      </c>
      <c r="D61" s="38" t="s">
        <v>1</v>
      </c>
      <c r="E61" s="37" t="s">
        <v>2</v>
      </c>
      <c r="F61" s="37" t="s">
        <v>3</v>
      </c>
      <c r="G61" s="37" t="s">
        <v>4</v>
      </c>
      <c r="H61" s="37" t="s">
        <v>5</v>
      </c>
      <c r="I61" s="39" t="s">
        <v>280</v>
      </c>
      <c r="J61" s="86"/>
      <c r="K61" s="165">
        <f t="shared" ref="K61:T61" si="59">SUM(K51:K60)</f>
        <v>13</v>
      </c>
      <c r="L61" s="168">
        <f t="shared" si="59"/>
        <v>1079.1300000000001</v>
      </c>
      <c r="M61" s="168">
        <f t="shared" si="59"/>
        <v>5.5</v>
      </c>
      <c r="N61" s="168">
        <f t="shared" si="59"/>
        <v>292.21500000000003</v>
      </c>
      <c r="O61" s="168">
        <f t="shared" si="59"/>
        <v>2</v>
      </c>
      <c r="P61" s="168">
        <f t="shared" si="59"/>
        <v>2</v>
      </c>
      <c r="Q61" s="168">
        <f t="shared" si="59"/>
        <v>18.5</v>
      </c>
      <c r="R61" s="168">
        <f t="shared" si="59"/>
        <v>112.66499999999999</v>
      </c>
      <c r="S61" s="168">
        <f t="shared" si="59"/>
        <v>0</v>
      </c>
      <c r="T61" s="168">
        <f t="shared" si="59"/>
        <v>1486.0100000000002</v>
      </c>
    </row>
    <row r="62" spans="1:23" ht="65.25" customHeight="1" thickBot="1" x14ac:dyDescent="0.35">
      <c r="A62" s="482" t="s">
        <v>141</v>
      </c>
      <c r="B62" s="483"/>
      <c r="C62" s="1" t="s">
        <v>611</v>
      </c>
      <c r="D62" s="2" t="s">
        <v>99</v>
      </c>
      <c r="E62" s="11" t="s">
        <v>11</v>
      </c>
      <c r="F62" s="46" t="s">
        <v>15</v>
      </c>
      <c r="G62" s="47" t="s">
        <v>16</v>
      </c>
      <c r="H62" s="164" t="s">
        <v>9</v>
      </c>
      <c r="I62" s="170">
        <f>T62</f>
        <v>118.71000000000001</v>
      </c>
      <c r="J62" s="44"/>
      <c r="K62" s="147">
        <v>1</v>
      </c>
      <c r="L62" s="148">
        <f>K62*83.01</f>
        <v>83.01</v>
      </c>
      <c r="M62" s="149">
        <v>0.5</v>
      </c>
      <c r="N62" s="148">
        <f>M62*53.13</f>
        <v>26.565000000000001</v>
      </c>
      <c r="O62" s="150">
        <v>0</v>
      </c>
      <c r="P62" s="151">
        <f>O62*1</f>
        <v>0</v>
      </c>
      <c r="Q62" s="149">
        <v>1.5</v>
      </c>
      <c r="R62" s="151">
        <f>Q62*6.09</f>
        <v>9.1349999999999998</v>
      </c>
      <c r="S62" s="150">
        <v>0</v>
      </c>
      <c r="T62" s="152">
        <f>L62+N62+P62+R62</f>
        <v>118.71000000000001</v>
      </c>
    </row>
    <row r="63" spans="1:23" ht="51.75" customHeight="1" thickBot="1" x14ac:dyDescent="0.35">
      <c r="A63" s="480" t="s">
        <v>127</v>
      </c>
      <c r="B63" s="481"/>
      <c r="C63" s="4" t="s">
        <v>612</v>
      </c>
      <c r="D63" s="5" t="s">
        <v>99</v>
      </c>
      <c r="E63" s="6" t="s">
        <v>11</v>
      </c>
      <c r="F63" s="7" t="s">
        <v>15</v>
      </c>
      <c r="G63" s="16" t="s">
        <v>16</v>
      </c>
      <c r="H63" s="79" t="s">
        <v>9</v>
      </c>
      <c r="I63" s="171">
        <f>T63</f>
        <v>118.71000000000001</v>
      </c>
      <c r="J63" s="83"/>
      <c r="K63" s="153">
        <v>1</v>
      </c>
      <c r="L63" s="141">
        <f t="shared" ref="L63:L64" si="60">K63*83.01</f>
        <v>83.01</v>
      </c>
      <c r="M63" s="142">
        <v>0.5</v>
      </c>
      <c r="N63" s="141">
        <f t="shared" ref="N63:N64" si="61">M63*53.13</f>
        <v>26.565000000000001</v>
      </c>
      <c r="O63" s="154">
        <v>0</v>
      </c>
      <c r="P63" s="144">
        <f t="shared" ref="P63:P64" si="62">O63*1</f>
        <v>0</v>
      </c>
      <c r="Q63" s="154">
        <v>1.5</v>
      </c>
      <c r="R63" s="144">
        <f t="shared" ref="R63:R64" si="63">Q63*6.09</f>
        <v>9.1349999999999998</v>
      </c>
      <c r="S63" s="154">
        <v>0</v>
      </c>
      <c r="T63" s="155">
        <f t="shared" ref="T63:T64" si="64">L63+N63+P63+R63</f>
        <v>118.71000000000001</v>
      </c>
    </row>
    <row r="64" spans="1:23" ht="51.75" customHeight="1" thickBot="1" x14ac:dyDescent="0.35">
      <c r="A64" s="472" t="s">
        <v>142</v>
      </c>
      <c r="B64" s="473"/>
      <c r="C64" s="9" t="s">
        <v>613</v>
      </c>
      <c r="D64" s="10" t="s">
        <v>99</v>
      </c>
      <c r="E64" s="11" t="s">
        <v>11</v>
      </c>
      <c r="F64" s="45" t="s">
        <v>15</v>
      </c>
      <c r="G64" s="43" t="s">
        <v>16</v>
      </c>
      <c r="H64" s="42" t="s">
        <v>9</v>
      </c>
      <c r="I64" s="172">
        <f>T64</f>
        <v>118.71000000000001</v>
      </c>
      <c r="J64" s="44"/>
      <c r="K64" s="156">
        <v>1</v>
      </c>
      <c r="L64" s="135">
        <f t="shared" si="60"/>
        <v>83.01</v>
      </c>
      <c r="M64" s="157">
        <v>0.5</v>
      </c>
      <c r="N64" s="135">
        <f t="shared" si="61"/>
        <v>26.565000000000001</v>
      </c>
      <c r="O64" s="157">
        <v>0</v>
      </c>
      <c r="P64" s="138">
        <f t="shared" si="62"/>
        <v>0</v>
      </c>
      <c r="Q64" s="157">
        <v>1.5</v>
      </c>
      <c r="R64" s="138">
        <f t="shared" si="63"/>
        <v>9.1349999999999998</v>
      </c>
      <c r="S64" s="157">
        <v>0</v>
      </c>
      <c r="T64" s="158">
        <f t="shared" si="64"/>
        <v>118.71000000000001</v>
      </c>
    </row>
    <row r="65" spans="1:20" ht="51.75" customHeight="1" thickBot="1" x14ac:dyDescent="0.35">
      <c r="A65" s="480" t="s">
        <v>143</v>
      </c>
      <c r="B65" s="486"/>
      <c r="C65" s="17" t="s">
        <v>613</v>
      </c>
      <c r="D65" s="16" t="s">
        <v>99</v>
      </c>
      <c r="E65" s="17" t="s">
        <v>11</v>
      </c>
      <c r="F65" s="17" t="s">
        <v>15</v>
      </c>
      <c r="G65" s="17" t="s">
        <v>338</v>
      </c>
      <c r="H65" s="79" t="s">
        <v>9</v>
      </c>
      <c r="I65" s="171">
        <f t="shared" ref="I65:I71" si="65">T65</f>
        <v>0</v>
      </c>
      <c r="J65" s="83"/>
      <c r="K65" s="153">
        <v>0</v>
      </c>
      <c r="L65" s="141">
        <f t="shared" ref="L65:L71" si="66">K65*83.01</f>
        <v>0</v>
      </c>
      <c r="M65" s="142">
        <v>0</v>
      </c>
      <c r="N65" s="141">
        <f t="shared" ref="N65:N71" si="67">M65*53.13</f>
        <v>0</v>
      </c>
      <c r="O65" s="154">
        <v>0</v>
      </c>
      <c r="P65" s="144">
        <f t="shared" ref="P65:P71" si="68">O65*1</f>
        <v>0</v>
      </c>
      <c r="Q65" s="154">
        <v>0</v>
      </c>
      <c r="R65" s="144">
        <f t="shared" ref="R65:R71" si="69">Q65*6.09</f>
        <v>0</v>
      </c>
      <c r="S65" s="154">
        <v>0</v>
      </c>
      <c r="T65" s="155">
        <f t="shared" ref="T65:T71" si="70">L65+N65+P65+R65</f>
        <v>0</v>
      </c>
    </row>
    <row r="66" spans="1:20" ht="63" customHeight="1" thickBot="1" x14ac:dyDescent="0.35">
      <c r="A66" s="472" t="s">
        <v>130</v>
      </c>
      <c r="B66" s="473"/>
      <c r="C66" s="9" t="s">
        <v>614</v>
      </c>
      <c r="D66" s="10" t="s">
        <v>121</v>
      </c>
      <c r="E66" s="11" t="s">
        <v>11</v>
      </c>
      <c r="F66" s="45" t="s">
        <v>15</v>
      </c>
      <c r="G66" s="43" t="s">
        <v>16</v>
      </c>
      <c r="H66" s="42" t="s">
        <v>7</v>
      </c>
      <c r="I66" s="172">
        <f t="shared" si="65"/>
        <v>0</v>
      </c>
      <c r="J66" s="44"/>
      <c r="K66" s="156">
        <v>0</v>
      </c>
      <c r="L66" s="135">
        <f t="shared" si="66"/>
        <v>0</v>
      </c>
      <c r="M66" s="157">
        <v>0</v>
      </c>
      <c r="N66" s="135">
        <f t="shared" si="67"/>
        <v>0</v>
      </c>
      <c r="O66" s="157">
        <v>0</v>
      </c>
      <c r="P66" s="138">
        <f t="shared" si="68"/>
        <v>0</v>
      </c>
      <c r="Q66" s="157">
        <v>0</v>
      </c>
      <c r="R66" s="138">
        <f t="shared" si="69"/>
        <v>0</v>
      </c>
      <c r="S66" s="157">
        <v>0</v>
      </c>
      <c r="T66" s="158">
        <f t="shared" si="70"/>
        <v>0</v>
      </c>
    </row>
    <row r="67" spans="1:20" ht="72.75" customHeight="1" thickBot="1" x14ac:dyDescent="0.35">
      <c r="A67" s="480" t="s">
        <v>636</v>
      </c>
      <c r="B67" s="486"/>
      <c r="C67" s="17" t="s">
        <v>635</v>
      </c>
      <c r="D67" s="16" t="s">
        <v>100</v>
      </c>
      <c r="E67" s="17" t="s">
        <v>11</v>
      </c>
      <c r="F67" s="17" t="s">
        <v>149</v>
      </c>
      <c r="G67" s="72" t="s">
        <v>350</v>
      </c>
      <c r="H67" s="79" t="s">
        <v>7</v>
      </c>
      <c r="I67" s="171">
        <f t="shared" si="65"/>
        <v>0</v>
      </c>
      <c r="J67" s="83"/>
      <c r="K67" s="153">
        <v>0</v>
      </c>
      <c r="L67" s="141">
        <f t="shared" si="66"/>
        <v>0</v>
      </c>
      <c r="M67" s="142">
        <v>0</v>
      </c>
      <c r="N67" s="141">
        <f t="shared" si="67"/>
        <v>0</v>
      </c>
      <c r="O67" s="154">
        <v>0</v>
      </c>
      <c r="P67" s="144">
        <f t="shared" si="68"/>
        <v>0</v>
      </c>
      <c r="Q67" s="154">
        <v>0</v>
      </c>
      <c r="R67" s="144">
        <f t="shared" si="69"/>
        <v>0</v>
      </c>
      <c r="S67" s="154">
        <v>0</v>
      </c>
      <c r="T67" s="155">
        <f t="shared" si="70"/>
        <v>0</v>
      </c>
    </row>
    <row r="68" spans="1:20" ht="68.25" customHeight="1" thickBot="1" x14ac:dyDescent="0.35">
      <c r="A68" s="472" t="s">
        <v>145</v>
      </c>
      <c r="B68" s="473"/>
      <c r="C68" s="9" t="s">
        <v>147</v>
      </c>
      <c r="D68" s="10" t="s">
        <v>100</v>
      </c>
      <c r="E68" s="11" t="s">
        <v>11</v>
      </c>
      <c r="F68" s="45" t="s">
        <v>150</v>
      </c>
      <c r="G68" s="43" t="s">
        <v>112</v>
      </c>
      <c r="H68" s="42" t="s">
        <v>7</v>
      </c>
      <c r="I68" s="172">
        <f t="shared" si="65"/>
        <v>0</v>
      </c>
      <c r="J68" s="44"/>
      <c r="K68" s="156">
        <v>0</v>
      </c>
      <c r="L68" s="135">
        <f t="shared" si="66"/>
        <v>0</v>
      </c>
      <c r="M68" s="157">
        <v>0</v>
      </c>
      <c r="N68" s="135">
        <f t="shared" si="67"/>
        <v>0</v>
      </c>
      <c r="O68" s="157">
        <v>0</v>
      </c>
      <c r="P68" s="138">
        <f t="shared" si="68"/>
        <v>0</v>
      </c>
      <c r="Q68" s="157">
        <v>0</v>
      </c>
      <c r="R68" s="138">
        <f t="shared" si="69"/>
        <v>0</v>
      </c>
      <c r="S68" s="157">
        <v>0</v>
      </c>
      <c r="T68" s="158">
        <f t="shared" si="70"/>
        <v>0</v>
      </c>
    </row>
    <row r="69" spans="1:20" ht="15" customHeight="1" x14ac:dyDescent="0.3">
      <c r="A69" s="480" t="s">
        <v>146</v>
      </c>
      <c r="B69" s="486"/>
      <c r="C69" s="17" t="s">
        <v>148</v>
      </c>
      <c r="D69" s="16" t="s">
        <v>100</v>
      </c>
      <c r="E69" s="17" t="s">
        <v>11</v>
      </c>
      <c r="F69" s="17" t="s">
        <v>15</v>
      </c>
      <c r="G69" s="16" t="s">
        <v>16</v>
      </c>
      <c r="H69" s="79" t="s">
        <v>9</v>
      </c>
      <c r="I69" s="171">
        <f t="shared" si="65"/>
        <v>118.71000000000001</v>
      </c>
      <c r="J69" s="83"/>
      <c r="K69" s="153">
        <v>1</v>
      </c>
      <c r="L69" s="141">
        <f t="shared" si="66"/>
        <v>83.01</v>
      </c>
      <c r="M69" s="142">
        <v>0.5</v>
      </c>
      <c r="N69" s="141">
        <f t="shared" si="67"/>
        <v>26.565000000000001</v>
      </c>
      <c r="O69" s="154">
        <v>0</v>
      </c>
      <c r="P69" s="144">
        <f t="shared" si="68"/>
        <v>0</v>
      </c>
      <c r="Q69" s="154">
        <v>1.5</v>
      </c>
      <c r="R69" s="144">
        <f t="shared" si="69"/>
        <v>9.1349999999999998</v>
      </c>
      <c r="S69" s="154">
        <v>0</v>
      </c>
      <c r="T69" s="155">
        <f t="shared" si="70"/>
        <v>118.71000000000001</v>
      </c>
    </row>
    <row r="70" spans="1:20" ht="30" customHeight="1" x14ac:dyDescent="0.3">
      <c r="A70" s="477" t="s">
        <v>604</v>
      </c>
      <c r="B70" s="479"/>
      <c r="C70" s="17"/>
      <c r="D70" s="224" t="s">
        <v>100</v>
      </c>
      <c r="E70" s="17" t="s">
        <v>11</v>
      </c>
      <c r="F70" s="17" t="s">
        <v>16</v>
      </c>
      <c r="G70" s="224" t="s">
        <v>16</v>
      </c>
      <c r="H70" s="79" t="s">
        <v>9</v>
      </c>
      <c r="I70" s="171">
        <f t="shared" si="65"/>
        <v>118.71000000000001</v>
      </c>
      <c r="J70" s="83"/>
      <c r="K70" s="153">
        <v>1</v>
      </c>
      <c r="L70" s="141">
        <f t="shared" si="66"/>
        <v>83.01</v>
      </c>
      <c r="M70" s="142">
        <v>0.5</v>
      </c>
      <c r="N70" s="141">
        <f t="shared" si="67"/>
        <v>26.565000000000001</v>
      </c>
      <c r="O70" s="154">
        <v>0</v>
      </c>
      <c r="P70" s="144">
        <f t="shared" si="68"/>
        <v>0</v>
      </c>
      <c r="Q70" s="154">
        <v>1.5</v>
      </c>
      <c r="R70" s="144">
        <f t="shared" si="69"/>
        <v>9.1349999999999998</v>
      </c>
      <c r="S70" s="154">
        <v>0</v>
      </c>
      <c r="T70" s="141">
        <f t="shared" si="70"/>
        <v>118.71000000000001</v>
      </c>
    </row>
    <row r="71" spans="1:20" ht="30" customHeight="1" thickBot="1" x14ac:dyDescent="0.35">
      <c r="A71" s="477" t="s">
        <v>602</v>
      </c>
      <c r="B71" s="478"/>
      <c r="C71" s="4" t="s">
        <v>603</v>
      </c>
      <c r="D71" s="5" t="s">
        <v>99</v>
      </c>
      <c r="E71" s="6" t="s">
        <v>11</v>
      </c>
      <c r="F71" s="17" t="s">
        <v>16</v>
      </c>
      <c r="G71" s="224" t="s">
        <v>16</v>
      </c>
      <c r="H71" s="79" t="s">
        <v>9</v>
      </c>
      <c r="I71" s="171">
        <f t="shared" si="65"/>
        <v>118.71000000000001</v>
      </c>
      <c r="J71" s="83"/>
      <c r="K71" s="153">
        <v>1</v>
      </c>
      <c r="L71" s="141">
        <f t="shared" si="66"/>
        <v>83.01</v>
      </c>
      <c r="M71" s="142">
        <v>0.5</v>
      </c>
      <c r="N71" s="141">
        <f t="shared" si="67"/>
        <v>26.565000000000001</v>
      </c>
      <c r="O71" s="154">
        <v>0</v>
      </c>
      <c r="P71" s="144">
        <f t="shared" si="68"/>
        <v>0</v>
      </c>
      <c r="Q71" s="154">
        <v>1.5</v>
      </c>
      <c r="R71" s="144">
        <f t="shared" si="69"/>
        <v>9.1349999999999998</v>
      </c>
      <c r="S71" s="154">
        <v>0</v>
      </c>
      <c r="T71" s="141">
        <f t="shared" si="70"/>
        <v>118.71000000000001</v>
      </c>
    </row>
    <row r="72" spans="1:20" ht="15" thickBot="1" x14ac:dyDescent="0.35">
      <c r="A72" s="447" t="s">
        <v>51</v>
      </c>
      <c r="B72" s="448"/>
      <c r="C72" s="37" t="s">
        <v>0</v>
      </c>
      <c r="D72" s="50" t="s">
        <v>1</v>
      </c>
      <c r="E72" s="37" t="s">
        <v>2</v>
      </c>
      <c r="F72" s="37" t="s">
        <v>3</v>
      </c>
      <c r="G72" s="37" t="s">
        <v>4</v>
      </c>
      <c r="H72" s="37" t="s">
        <v>5</v>
      </c>
      <c r="I72" s="39" t="s">
        <v>280</v>
      </c>
      <c r="J72" s="86"/>
      <c r="K72" s="165">
        <f t="shared" ref="K72:T72" si="71">SUM(K62:K71)</f>
        <v>6</v>
      </c>
      <c r="L72" s="168">
        <f t="shared" si="71"/>
        <v>498.06</v>
      </c>
      <c r="M72" s="168">
        <f t="shared" si="71"/>
        <v>3</v>
      </c>
      <c r="N72" s="168">
        <f t="shared" si="71"/>
        <v>159.39000000000001</v>
      </c>
      <c r="O72" s="168">
        <f t="shared" si="71"/>
        <v>0</v>
      </c>
      <c r="P72" s="168">
        <f t="shared" si="71"/>
        <v>0</v>
      </c>
      <c r="Q72" s="168">
        <f t="shared" si="71"/>
        <v>9</v>
      </c>
      <c r="R72" s="168">
        <f t="shared" si="71"/>
        <v>54.809999999999995</v>
      </c>
      <c r="S72" s="168">
        <f t="shared" si="71"/>
        <v>0</v>
      </c>
      <c r="T72" s="168">
        <f t="shared" si="71"/>
        <v>712.2600000000001</v>
      </c>
    </row>
    <row r="73" spans="1:20" ht="82.5" customHeight="1" thickBot="1" x14ac:dyDescent="0.35">
      <c r="A73" s="487" t="s">
        <v>126</v>
      </c>
      <c r="B73" s="488"/>
      <c r="C73" s="48" t="s">
        <v>611</v>
      </c>
      <c r="D73" s="48" t="s">
        <v>99</v>
      </c>
      <c r="E73" s="48" t="s">
        <v>11</v>
      </c>
      <c r="F73" s="48" t="s">
        <v>15</v>
      </c>
      <c r="G73" s="48" t="s">
        <v>16</v>
      </c>
      <c r="H73" s="48" t="s">
        <v>9</v>
      </c>
      <c r="I73" s="170">
        <f>T73</f>
        <v>118.71000000000001</v>
      </c>
      <c r="J73" s="44"/>
      <c r="K73" s="147">
        <v>1</v>
      </c>
      <c r="L73" s="148">
        <f>K73*83.01</f>
        <v>83.01</v>
      </c>
      <c r="M73" s="149">
        <v>0.5</v>
      </c>
      <c r="N73" s="148">
        <f>M73*53.13</f>
        <v>26.565000000000001</v>
      </c>
      <c r="O73" s="150">
        <v>0</v>
      </c>
      <c r="P73" s="151">
        <f>O73*1</f>
        <v>0</v>
      </c>
      <c r="Q73" s="149">
        <v>1.5</v>
      </c>
      <c r="R73" s="151">
        <f>Q73*6.09</f>
        <v>9.1349999999999998</v>
      </c>
      <c r="S73" s="150">
        <v>0</v>
      </c>
      <c r="T73" s="152">
        <f>L73+N73+P73+R73</f>
        <v>118.71000000000001</v>
      </c>
    </row>
    <row r="74" spans="1:20" ht="55.5" customHeight="1" thickBot="1" x14ac:dyDescent="0.35">
      <c r="A74" s="472" t="s">
        <v>127</v>
      </c>
      <c r="B74" s="473"/>
      <c r="C74" s="9" t="s">
        <v>612</v>
      </c>
      <c r="D74" s="10" t="s">
        <v>99</v>
      </c>
      <c r="E74" s="11" t="s">
        <v>11</v>
      </c>
      <c r="F74" s="45" t="s">
        <v>15</v>
      </c>
      <c r="G74" s="43" t="s">
        <v>16</v>
      </c>
      <c r="H74" s="42" t="s">
        <v>9</v>
      </c>
      <c r="I74" s="171">
        <f>T74</f>
        <v>118.71000000000001</v>
      </c>
      <c r="J74" s="44"/>
      <c r="K74" s="153">
        <v>1</v>
      </c>
      <c r="L74" s="141">
        <f t="shared" ref="L74:L75" si="72">K74*83.01</f>
        <v>83.01</v>
      </c>
      <c r="M74" s="142">
        <v>0.5</v>
      </c>
      <c r="N74" s="141">
        <f t="shared" ref="N74:N75" si="73">M74*53.13</f>
        <v>26.565000000000001</v>
      </c>
      <c r="O74" s="154">
        <v>0</v>
      </c>
      <c r="P74" s="144">
        <f t="shared" ref="P74:P75" si="74">O74*1</f>
        <v>0</v>
      </c>
      <c r="Q74" s="154">
        <v>1.5</v>
      </c>
      <c r="R74" s="144">
        <f t="shared" ref="R74:R75" si="75">Q74*6.09</f>
        <v>9.1349999999999998</v>
      </c>
      <c r="S74" s="154">
        <v>0</v>
      </c>
      <c r="T74" s="155">
        <f t="shared" ref="T74:T75" si="76">L74+N74+P74+R74</f>
        <v>118.71000000000001</v>
      </c>
    </row>
    <row r="75" spans="1:20" ht="41.25" customHeight="1" thickBot="1" x14ac:dyDescent="0.35">
      <c r="A75" s="480" t="s">
        <v>128</v>
      </c>
      <c r="B75" s="486"/>
      <c r="C75" s="17" t="s">
        <v>613</v>
      </c>
      <c r="D75" s="17" t="s">
        <v>99</v>
      </c>
      <c r="E75" s="17" t="s">
        <v>11</v>
      </c>
      <c r="F75" s="17" t="s">
        <v>15</v>
      </c>
      <c r="G75" s="17" t="s">
        <v>16</v>
      </c>
      <c r="H75" s="17" t="s">
        <v>9</v>
      </c>
      <c r="I75" s="172">
        <f>T75</f>
        <v>118.71000000000001</v>
      </c>
      <c r="J75" s="44"/>
      <c r="K75" s="156">
        <v>1</v>
      </c>
      <c r="L75" s="135">
        <f t="shared" si="72"/>
        <v>83.01</v>
      </c>
      <c r="M75" s="157">
        <v>0.5</v>
      </c>
      <c r="N75" s="135">
        <f t="shared" si="73"/>
        <v>26.565000000000001</v>
      </c>
      <c r="O75" s="157">
        <v>0</v>
      </c>
      <c r="P75" s="138">
        <f t="shared" si="74"/>
        <v>0</v>
      </c>
      <c r="Q75" s="157">
        <v>1.5</v>
      </c>
      <c r="R75" s="138">
        <f t="shared" si="75"/>
        <v>9.1349999999999998</v>
      </c>
      <c r="S75" s="157">
        <v>0</v>
      </c>
      <c r="T75" s="158">
        <f t="shared" si="76"/>
        <v>118.71000000000001</v>
      </c>
    </row>
    <row r="76" spans="1:20" ht="27.75" customHeight="1" thickBot="1" x14ac:dyDescent="0.35">
      <c r="A76" s="472" t="s">
        <v>129</v>
      </c>
      <c r="B76" s="473"/>
      <c r="C76" s="9" t="s">
        <v>613</v>
      </c>
      <c r="D76" s="10" t="s">
        <v>99</v>
      </c>
      <c r="E76" s="11" t="s">
        <v>155</v>
      </c>
      <c r="F76" s="45" t="s">
        <v>15</v>
      </c>
      <c r="G76" s="17" t="s">
        <v>338</v>
      </c>
      <c r="H76" s="42" t="s">
        <v>9</v>
      </c>
      <c r="I76" s="171">
        <f t="shared" ref="I76:I82" si="77">T76</f>
        <v>0</v>
      </c>
      <c r="J76" s="44"/>
      <c r="K76" s="153">
        <v>0</v>
      </c>
      <c r="L76" s="141">
        <f t="shared" ref="L76:L82" si="78">K76*83.01</f>
        <v>0</v>
      </c>
      <c r="M76" s="142">
        <v>0</v>
      </c>
      <c r="N76" s="141">
        <f t="shared" ref="N76:N82" si="79">M76*53.13</f>
        <v>0</v>
      </c>
      <c r="O76" s="154">
        <v>0</v>
      </c>
      <c r="P76" s="144">
        <f t="shared" ref="P76:P79" si="80">O76*1</f>
        <v>0</v>
      </c>
      <c r="Q76" s="154">
        <v>0</v>
      </c>
      <c r="R76" s="144">
        <f t="shared" ref="R76:R82" si="81">Q76*6.09</f>
        <v>0</v>
      </c>
      <c r="S76" s="154">
        <v>0</v>
      </c>
      <c r="T76" s="155">
        <f t="shared" ref="T76:T82" si="82">L76+N76+P76+R76</f>
        <v>0</v>
      </c>
    </row>
    <row r="77" spans="1:20" ht="27.75" customHeight="1" thickBot="1" x14ac:dyDescent="0.35">
      <c r="A77" s="480" t="s">
        <v>151</v>
      </c>
      <c r="B77" s="486"/>
      <c r="C77" s="17" t="s">
        <v>614</v>
      </c>
      <c r="D77" s="17" t="s">
        <v>121</v>
      </c>
      <c r="E77" s="17" t="s">
        <v>11</v>
      </c>
      <c r="F77" s="17" t="s">
        <v>15</v>
      </c>
      <c r="G77" s="17" t="s">
        <v>16</v>
      </c>
      <c r="H77" s="17" t="s">
        <v>7</v>
      </c>
      <c r="I77" s="172">
        <f t="shared" si="77"/>
        <v>0</v>
      </c>
      <c r="J77" s="44"/>
      <c r="K77" s="156">
        <v>0</v>
      </c>
      <c r="L77" s="135">
        <f t="shared" si="78"/>
        <v>0</v>
      </c>
      <c r="M77" s="157">
        <v>0</v>
      </c>
      <c r="N77" s="135">
        <f t="shared" si="79"/>
        <v>0</v>
      </c>
      <c r="O77" s="157">
        <v>0</v>
      </c>
      <c r="P77" s="138">
        <f t="shared" si="80"/>
        <v>0</v>
      </c>
      <c r="Q77" s="157">
        <v>0</v>
      </c>
      <c r="R77" s="138">
        <f t="shared" si="81"/>
        <v>0</v>
      </c>
      <c r="S77" s="157">
        <v>0</v>
      </c>
      <c r="T77" s="158">
        <f t="shared" si="82"/>
        <v>0</v>
      </c>
    </row>
    <row r="78" spans="1:20" ht="27.75" customHeight="1" thickBot="1" x14ac:dyDescent="0.35">
      <c r="A78" s="472" t="s">
        <v>152</v>
      </c>
      <c r="B78" s="473"/>
      <c r="C78" s="9" t="s">
        <v>637</v>
      </c>
      <c r="D78" s="10" t="s">
        <v>100</v>
      </c>
      <c r="E78" s="11" t="s">
        <v>11</v>
      </c>
      <c r="F78" s="45" t="s">
        <v>15</v>
      </c>
      <c r="G78" s="72" t="s">
        <v>350</v>
      </c>
      <c r="H78" s="79" t="s">
        <v>7</v>
      </c>
      <c r="I78" s="171">
        <f t="shared" si="77"/>
        <v>0</v>
      </c>
      <c r="J78" s="44"/>
      <c r="K78" s="153">
        <v>0</v>
      </c>
      <c r="L78" s="141">
        <f t="shared" si="78"/>
        <v>0</v>
      </c>
      <c r="M78" s="142">
        <v>0</v>
      </c>
      <c r="N78" s="141">
        <f t="shared" si="79"/>
        <v>0</v>
      </c>
      <c r="O78" s="154">
        <v>0</v>
      </c>
      <c r="P78" s="144">
        <f t="shared" si="80"/>
        <v>0</v>
      </c>
      <c r="Q78" s="154">
        <v>0</v>
      </c>
      <c r="R78" s="144">
        <f t="shared" si="81"/>
        <v>0</v>
      </c>
      <c r="S78" s="154">
        <v>0</v>
      </c>
      <c r="T78" s="155">
        <f t="shared" si="82"/>
        <v>0</v>
      </c>
    </row>
    <row r="79" spans="1:20" ht="38.25" customHeight="1" thickBot="1" x14ac:dyDescent="0.35">
      <c r="A79" s="480" t="s">
        <v>638</v>
      </c>
      <c r="B79" s="486"/>
      <c r="C79" s="17" t="s">
        <v>639</v>
      </c>
      <c r="D79" s="17" t="s">
        <v>100</v>
      </c>
      <c r="E79" s="17" t="s">
        <v>11</v>
      </c>
      <c r="F79" s="17" t="s">
        <v>15</v>
      </c>
      <c r="G79" s="17" t="s">
        <v>16</v>
      </c>
      <c r="H79" s="17" t="s">
        <v>9</v>
      </c>
      <c r="I79" s="172">
        <f t="shared" si="77"/>
        <v>148.32000000000002</v>
      </c>
      <c r="J79" s="44"/>
      <c r="K79" s="156">
        <v>1</v>
      </c>
      <c r="L79" s="135">
        <f t="shared" si="78"/>
        <v>83.01</v>
      </c>
      <c r="M79" s="157">
        <v>1</v>
      </c>
      <c r="N79" s="135">
        <f t="shared" si="79"/>
        <v>53.13</v>
      </c>
      <c r="O79" s="157">
        <v>0</v>
      </c>
      <c r="P79" s="138">
        <f t="shared" si="80"/>
        <v>0</v>
      </c>
      <c r="Q79" s="157">
        <v>2</v>
      </c>
      <c r="R79" s="138">
        <f t="shared" si="81"/>
        <v>12.18</v>
      </c>
      <c r="S79" s="157">
        <v>0</v>
      </c>
      <c r="T79" s="158">
        <f t="shared" si="82"/>
        <v>148.32000000000002</v>
      </c>
    </row>
    <row r="80" spans="1:20" ht="27.75" customHeight="1" thickBot="1" x14ac:dyDescent="0.35">
      <c r="A80" s="472" t="s">
        <v>154</v>
      </c>
      <c r="B80" s="473"/>
      <c r="C80" s="9" t="s">
        <v>640</v>
      </c>
      <c r="D80" s="10" t="s">
        <v>100</v>
      </c>
      <c r="E80" s="11" t="s">
        <v>11</v>
      </c>
      <c r="F80" s="45" t="s">
        <v>15</v>
      </c>
      <c r="G80" s="43" t="s">
        <v>16</v>
      </c>
      <c r="H80" s="42" t="s">
        <v>9</v>
      </c>
      <c r="I80" s="171">
        <f t="shared" si="77"/>
        <v>119.21000000000001</v>
      </c>
      <c r="J80" s="44"/>
      <c r="K80" s="153">
        <v>1</v>
      </c>
      <c r="L80" s="141">
        <f t="shared" si="78"/>
        <v>83.01</v>
      </c>
      <c r="M80" s="142">
        <v>0.5</v>
      </c>
      <c r="N80" s="141">
        <f t="shared" si="79"/>
        <v>26.565000000000001</v>
      </c>
      <c r="O80" s="154">
        <v>0</v>
      </c>
      <c r="P80" s="144">
        <v>0.5</v>
      </c>
      <c r="Q80" s="154">
        <v>1.5</v>
      </c>
      <c r="R80" s="144">
        <f t="shared" si="81"/>
        <v>9.1349999999999998</v>
      </c>
      <c r="S80" s="154">
        <v>0</v>
      </c>
      <c r="T80" s="155">
        <f t="shared" si="82"/>
        <v>119.21000000000001</v>
      </c>
    </row>
    <row r="81" spans="1:20" ht="27.75" customHeight="1" x14ac:dyDescent="0.3">
      <c r="A81" s="472" t="s">
        <v>673</v>
      </c>
      <c r="B81" s="476"/>
      <c r="C81" s="42" t="s">
        <v>624</v>
      </c>
      <c r="D81" s="223" t="s">
        <v>122</v>
      </c>
      <c r="E81" s="42" t="s">
        <v>11</v>
      </c>
      <c r="F81" s="42" t="s">
        <v>16</v>
      </c>
      <c r="G81" s="43" t="s">
        <v>16</v>
      </c>
      <c r="H81" s="42" t="s">
        <v>9</v>
      </c>
      <c r="I81" s="172">
        <f t="shared" si="77"/>
        <v>981.56000000000006</v>
      </c>
      <c r="J81" s="44"/>
      <c r="K81" s="156">
        <v>9</v>
      </c>
      <c r="L81" s="135">
        <f t="shared" si="78"/>
        <v>747.09</v>
      </c>
      <c r="M81" s="157">
        <v>3</v>
      </c>
      <c r="N81" s="135">
        <f t="shared" si="79"/>
        <v>159.39000000000001</v>
      </c>
      <c r="O81" s="157">
        <v>2</v>
      </c>
      <c r="P81" s="138">
        <f t="shared" ref="P81" si="83">O81*1</f>
        <v>2</v>
      </c>
      <c r="Q81" s="157">
        <v>12</v>
      </c>
      <c r="R81" s="138">
        <f t="shared" si="81"/>
        <v>73.08</v>
      </c>
      <c r="S81" s="157">
        <v>0</v>
      </c>
      <c r="T81" s="158">
        <f t="shared" si="82"/>
        <v>981.56000000000006</v>
      </c>
    </row>
    <row r="82" spans="1:20" ht="27.75" customHeight="1" thickBot="1" x14ac:dyDescent="0.35">
      <c r="A82" s="480" t="s">
        <v>674</v>
      </c>
      <c r="B82" s="486"/>
      <c r="C82" s="17" t="s">
        <v>641</v>
      </c>
      <c r="D82" s="17" t="s">
        <v>100</v>
      </c>
      <c r="E82" s="17" t="s">
        <v>11</v>
      </c>
      <c r="F82" s="17" t="s">
        <v>15</v>
      </c>
      <c r="G82" s="17" t="s">
        <v>16</v>
      </c>
      <c r="H82" s="17" t="s">
        <v>9</v>
      </c>
      <c r="I82" s="172">
        <f t="shared" si="77"/>
        <v>119.21000000000001</v>
      </c>
      <c r="J82" s="44"/>
      <c r="K82" s="156">
        <v>1</v>
      </c>
      <c r="L82" s="135">
        <f t="shared" si="78"/>
        <v>83.01</v>
      </c>
      <c r="M82" s="157">
        <v>0.5</v>
      </c>
      <c r="N82" s="135">
        <f t="shared" si="79"/>
        <v>26.565000000000001</v>
      </c>
      <c r="O82" s="157">
        <v>0</v>
      </c>
      <c r="P82" s="138">
        <v>0.5</v>
      </c>
      <c r="Q82" s="157">
        <v>1.5</v>
      </c>
      <c r="R82" s="138">
        <f t="shared" si="81"/>
        <v>9.1349999999999998</v>
      </c>
      <c r="S82" s="157">
        <v>0</v>
      </c>
      <c r="T82" s="158">
        <f t="shared" si="82"/>
        <v>119.21000000000001</v>
      </c>
    </row>
    <row r="83" spans="1:20" ht="15" thickBot="1" x14ac:dyDescent="0.35">
      <c r="A83" s="447" t="s">
        <v>156</v>
      </c>
      <c r="B83" s="448"/>
      <c r="C83" s="37" t="s">
        <v>0</v>
      </c>
      <c r="D83" s="50" t="s">
        <v>1</v>
      </c>
      <c r="E83" s="37" t="s">
        <v>2</v>
      </c>
      <c r="F83" s="37" t="s">
        <v>3</v>
      </c>
      <c r="G83" s="37" t="s">
        <v>4</v>
      </c>
      <c r="H83" s="37" t="s">
        <v>5</v>
      </c>
      <c r="I83" s="39" t="s">
        <v>280</v>
      </c>
      <c r="J83" s="86"/>
      <c r="K83" s="165">
        <f t="shared" ref="K83:T83" si="84">SUM(K73:K82)</f>
        <v>15</v>
      </c>
      <c r="L83" s="168">
        <f t="shared" si="84"/>
        <v>1245.1500000000001</v>
      </c>
      <c r="M83" s="168">
        <f t="shared" si="84"/>
        <v>6.5</v>
      </c>
      <c r="N83" s="168">
        <f t="shared" si="84"/>
        <v>345.34500000000003</v>
      </c>
      <c r="O83" s="168">
        <f t="shared" si="84"/>
        <v>2</v>
      </c>
      <c r="P83" s="168">
        <f t="shared" si="84"/>
        <v>3</v>
      </c>
      <c r="Q83" s="168">
        <f t="shared" si="84"/>
        <v>21.5</v>
      </c>
      <c r="R83" s="168">
        <f t="shared" si="84"/>
        <v>130.935</v>
      </c>
      <c r="S83" s="168">
        <f t="shared" si="84"/>
        <v>0</v>
      </c>
      <c r="T83" s="168">
        <f t="shared" si="84"/>
        <v>1724.4300000000003</v>
      </c>
    </row>
    <row r="84" spans="1:20" ht="37.5" customHeight="1" thickBot="1" x14ac:dyDescent="0.35">
      <c r="A84" s="487" t="s">
        <v>157</v>
      </c>
      <c r="B84" s="488"/>
      <c r="C84" s="48" t="s">
        <v>642</v>
      </c>
      <c r="D84" s="48" t="s">
        <v>100</v>
      </c>
      <c r="E84" s="48" t="s">
        <v>11</v>
      </c>
      <c r="F84" s="48" t="s">
        <v>15</v>
      </c>
      <c r="G84" s="48" t="s">
        <v>16</v>
      </c>
      <c r="H84" s="247" t="s">
        <v>9</v>
      </c>
      <c r="I84" s="170">
        <f>T84</f>
        <v>178.20000000000002</v>
      </c>
      <c r="J84" s="44"/>
      <c r="K84" s="147">
        <v>2</v>
      </c>
      <c r="L84" s="148">
        <f>K84*83.01</f>
        <v>166.02</v>
      </c>
      <c r="M84" s="149">
        <v>0</v>
      </c>
      <c r="N84" s="148">
        <f>M84*53.13</f>
        <v>0</v>
      </c>
      <c r="O84" s="150">
        <v>0</v>
      </c>
      <c r="P84" s="151">
        <f>O84*1</f>
        <v>0</v>
      </c>
      <c r="Q84" s="149">
        <v>2</v>
      </c>
      <c r="R84" s="151">
        <f>Q84*6.09</f>
        <v>12.18</v>
      </c>
      <c r="S84" s="150">
        <v>0</v>
      </c>
      <c r="T84" s="152">
        <f>L84+N84+P84+R84+S84</f>
        <v>178.20000000000002</v>
      </c>
    </row>
    <row r="85" spans="1:20" ht="37.5" customHeight="1" thickBot="1" x14ac:dyDescent="0.35">
      <c r="A85" s="472" t="s">
        <v>646</v>
      </c>
      <c r="B85" s="473"/>
      <c r="C85" s="9" t="s">
        <v>643</v>
      </c>
      <c r="D85" s="10" t="s">
        <v>100</v>
      </c>
      <c r="E85" s="11" t="s">
        <v>11</v>
      </c>
      <c r="F85" s="45" t="s">
        <v>15</v>
      </c>
      <c r="G85" s="43" t="s">
        <v>16</v>
      </c>
      <c r="H85" s="40" t="s">
        <v>9</v>
      </c>
      <c r="I85" s="171">
        <f>T85</f>
        <v>118.71000000000001</v>
      </c>
      <c r="J85" s="44"/>
      <c r="K85" s="153">
        <v>1</v>
      </c>
      <c r="L85" s="141">
        <f t="shared" ref="L85:L86" si="85">K85*83.01</f>
        <v>83.01</v>
      </c>
      <c r="M85" s="142">
        <v>0.5</v>
      </c>
      <c r="N85" s="141">
        <f t="shared" ref="N85:N86" si="86">M85*53.13</f>
        <v>26.565000000000001</v>
      </c>
      <c r="O85" s="154">
        <v>0</v>
      </c>
      <c r="P85" s="144">
        <f t="shared" ref="P85:P86" si="87">O85*1</f>
        <v>0</v>
      </c>
      <c r="Q85" s="154">
        <v>1.5</v>
      </c>
      <c r="R85" s="144">
        <f t="shared" ref="R85:R86" si="88">Q85*6.09</f>
        <v>9.1349999999999998</v>
      </c>
      <c r="S85" s="154">
        <v>0</v>
      </c>
      <c r="T85" s="155">
        <f t="shared" ref="T85:T86" si="89">L85+N85+P85+R85</f>
        <v>118.71000000000001</v>
      </c>
    </row>
    <row r="86" spans="1:20" ht="37.5" customHeight="1" thickBot="1" x14ac:dyDescent="0.35">
      <c r="A86" s="480" t="s">
        <v>475</v>
      </c>
      <c r="B86" s="486"/>
      <c r="C86" s="17" t="s">
        <v>644</v>
      </c>
      <c r="D86" s="17" t="s">
        <v>100</v>
      </c>
      <c r="E86" s="17" t="s">
        <v>11</v>
      </c>
      <c r="F86" s="17" t="s">
        <v>15</v>
      </c>
      <c r="G86" s="17" t="s">
        <v>16</v>
      </c>
      <c r="H86" s="14" t="s">
        <v>9</v>
      </c>
      <c r="I86" s="172">
        <f>T86</f>
        <v>118.71000000000001</v>
      </c>
      <c r="J86" s="44"/>
      <c r="K86" s="156">
        <v>1</v>
      </c>
      <c r="L86" s="135">
        <f t="shared" si="85"/>
        <v>83.01</v>
      </c>
      <c r="M86" s="157">
        <v>0.5</v>
      </c>
      <c r="N86" s="135">
        <f t="shared" si="86"/>
        <v>26.565000000000001</v>
      </c>
      <c r="O86" s="157">
        <v>0</v>
      </c>
      <c r="P86" s="138">
        <f t="shared" si="87"/>
        <v>0</v>
      </c>
      <c r="Q86" s="157">
        <v>1.5</v>
      </c>
      <c r="R86" s="138">
        <f t="shared" si="88"/>
        <v>9.1349999999999998</v>
      </c>
      <c r="S86" s="157">
        <v>0</v>
      </c>
      <c r="T86" s="158">
        <f t="shared" si="89"/>
        <v>118.71000000000001</v>
      </c>
    </row>
    <row r="87" spans="1:20" ht="37.5" customHeight="1" thickBot="1" x14ac:dyDescent="0.35">
      <c r="A87" s="472" t="s">
        <v>472</v>
      </c>
      <c r="B87" s="473"/>
      <c r="C87" s="9" t="s">
        <v>645</v>
      </c>
      <c r="D87" s="10" t="s">
        <v>100</v>
      </c>
      <c r="E87" s="11" t="s">
        <v>11</v>
      </c>
      <c r="F87" s="45" t="s">
        <v>15</v>
      </c>
      <c r="G87" s="43" t="s">
        <v>16</v>
      </c>
      <c r="H87" s="40" t="s">
        <v>9</v>
      </c>
      <c r="I87" s="171">
        <f>T87</f>
        <v>209.81</v>
      </c>
      <c r="J87" s="44"/>
      <c r="K87" s="153">
        <v>2</v>
      </c>
      <c r="L87" s="141">
        <f t="shared" ref="L87:L90" si="90">K87*83.01</f>
        <v>166.02</v>
      </c>
      <c r="M87" s="142">
        <v>0.5</v>
      </c>
      <c r="N87" s="141">
        <f t="shared" ref="N87:N90" si="91">M87*53.13</f>
        <v>26.565000000000001</v>
      </c>
      <c r="O87" s="154">
        <v>2</v>
      </c>
      <c r="P87" s="144">
        <f t="shared" ref="P87:P90" si="92">O87*1</f>
        <v>2</v>
      </c>
      <c r="Q87" s="154">
        <v>2.5</v>
      </c>
      <c r="R87" s="144">
        <f t="shared" ref="R87:R90" si="93">Q87*6.09</f>
        <v>15.225</v>
      </c>
      <c r="S87" s="154">
        <v>0</v>
      </c>
      <c r="T87" s="155">
        <f t="shared" ref="T87:T90" si="94">L87+N87+P87+R87</f>
        <v>209.81</v>
      </c>
    </row>
    <row r="88" spans="1:20" ht="37.5" customHeight="1" thickBot="1" x14ac:dyDescent="0.35">
      <c r="A88" s="480" t="s">
        <v>476</v>
      </c>
      <c r="B88" s="486"/>
      <c r="C88" s="17" t="s">
        <v>647</v>
      </c>
      <c r="D88" s="17" t="s">
        <v>100</v>
      </c>
      <c r="E88" s="17" t="s">
        <v>11</v>
      </c>
      <c r="F88" s="17" t="s">
        <v>16</v>
      </c>
      <c r="G88" s="17"/>
      <c r="H88" s="14" t="s">
        <v>9</v>
      </c>
      <c r="I88" s="172">
        <f t="shared" ref="I88:I90" si="95">T88</f>
        <v>118.71000000000001</v>
      </c>
      <c r="J88" s="44"/>
      <c r="K88" s="156">
        <v>1</v>
      </c>
      <c r="L88" s="135">
        <f t="shared" si="90"/>
        <v>83.01</v>
      </c>
      <c r="M88" s="157">
        <v>0.5</v>
      </c>
      <c r="N88" s="135">
        <f t="shared" si="91"/>
        <v>26.565000000000001</v>
      </c>
      <c r="O88" s="157">
        <v>0</v>
      </c>
      <c r="P88" s="138">
        <f t="shared" si="92"/>
        <v>0</v>
      </c>
      <c r="Q88" s="157">
        <v>1.5</v>
      </c>
      <c r="R88" s="138">
        <f t="shared" si="93"/>
        <v>9.1349999999999998</v>
      </c>
      <c r="S88" s="157">
        <v>0</v>
      </c>
      <c r="T88" s="158">
        <f t="shared" si="94"/>
        <v>118.71000000000001</v>
      </c>
    </row>
    <row r="89" spans="1:20" ht="37.5" customHeight="1" thickBot="1" x14ac:dyDescent="0.35">
      <c r="A89" s="472" t="s">
        <v>473</v>
      </c>
      <c r="B89" s="473"/>
      <c r="C89" s="17" t="s">
        <v>647</v>
      </c>
      <c r="D89" s="10" t="s">
        <v>100</v>
      </c>
      <c r="E89" s="11" t="s">
        <v>11</v>
      </c>
      <c r="F89" s="45" t="s">
        <v>16</v>
      </c>
      <c r="G89" s="43"/>
      <c r="H89" s="40" t="s">
        <v>9</v>
      </c>
      <c r="I89" s="171">
        <f t="shared" si="95"/>
        <v>118.71000000000001</v>
      </c>
      <c r="J89" s="44"/>
      <c r="K89" s="153">
        <v>1</v>
      </c>
      <c r="L89" s="141">
        <f t="shared" si="90"/>
        <v>83.01</v>
      </c>
      <c r="M89" s="142">
        <v>0.5</v>
      </c>
      <c r="N89" s="141">
        <f t="shared" si="91"/>
        <v>26.565000000000001</v>
      </c>
      <c r="O89" s="154">
        <v>0</v>
      </c>
      <c r="P89" s="144">
        <f t="shared" si="92"/>
        <v>0</v>
      </c>
      <c r="Q89" s="154">
        <v>1.5</v>
      </c>
      <c r="R89" s="144">
        <f t="shared" si="93"/>
        <v>9.1349999999999998</v>
      </c>
      <c r="S89" s="154">
        <v>0</v>
      </c>
      <c r="T89" s="155">
        <f t="shared" si="94"/>
        <v>118.71000000000001</v>
      </c>
    </row>
    <row r="90" spans="1:20" ht="37.5" customHeight="1" thickBot="1" x14ac:dyDescent="0.35">
      <c r="A90" s="490" t="s">
        <v>474</v>
      </c>
      <c r="B90" s="491"/>
      <c r="C90" s="17" t="s">
        <v>647</v>
      </c>
      <c r="D90" s="52" t="s">
        <v>100</v>
      </c>
      <c r="E90" s="52" t="s">
        <v>11</v>
      </c>
      <c r="F90" s="52" t="s">
        <v>16</v>
      </c>
      <c r="G90" s="52"/>
      <c r="H90" s="249" t="s">
        <v>9</v>
      </c>
      <c r="I90" s="322">
        <f t="shared" si="95"/>
        <v>118.71000000000001</v>
      </c>
      <c r="J90" s="44"/>
      <c r="K90" s="156">
        <v>1</v>
      </c>
      <c r="L90" s="135">
        <f t="shared" si="90"/>
        <v>83.01</v>
      </c>
      <c r="M90" s="157">
        <v>0.5</v>
      </c>
      <c r="N90" s="135">
        <f t="shared" si="91"/>
        <v>26.565000000000001</v>
      </c>
      <c r="O90" s="157">
        <v>0</v>
      </c>
      <c r="P90" s="138">
        <f t="shared" si="92"/>
        <v>0</v>
      </c>
      <c r="Q90" s="157">
        <v>1.5</v>
      </c>
      <c r="R90" s="138">
        <f t="shared" si="93"/>
        <v>9.1349999999999998</v>
      </c>
      <c r="S90" s="157">
        <v>0</v>
      </c>
      <c r="T90" s="158">
        <f t="shared" si="94"/>
        <v>118.71000000000001</v>
      </c>
    </row>
    <row r="91" spans="1:20" ht="37.5" customHeight="1" thickBot="1" x14ac:dyDescent="0.35">
      <c r="A91" s="224"/>
      <c r="B91" s="224"/>
      <c r="C91" s="17"/>
      <c r="D91" s="17"/>
      <c r="E91" s="17"/>
      <c r="F91" s="17"/>
      <c r="G91" s="17"/>
      <c r="H91" s="17"/>
      <c r="I91" s="321"/>
      <c r="J91" s="44"/>
      <c r="K91" s="165">
        <f t="shared" ref="K91:T91" si="96">SUM(K84:K90)</f>
        <v>9</v>
      </c>
      <c r="L91" s="168">
        <f t="shared" si="96"/>
        <v>747.09</v>
      </c>
      <c r="M91" s="323">
        <f t="shared" si="96"/>
        <v>3</v>
      </c>
      <c r="N91" s="168">
        <f t="shared" si="96"/>
        <v>159.39000000000001</v>
      </c>
      <c r="O91" s="323">
        <f t="shared" si="96"/>
        <v>2</v>
      </c>
      <c r="P91" s="168">
        <f t="shared" si="96"/>
        <v>2</v>
      </c>
      <c r="Q91" s="323">
        <f t="shared" si="96"/>
        <v>12</v>
      </c>
      <c r="R91" s="168">
        <f t="shared" si="96"/>
        <v>73.08</v>
      </c>
      <c r="S91" s="168">
        <f t="shared" si="96"/>
        <v>0</v>
      </c>
      <c r="T91" s="168">
        <f t="shared" si="96"/>
        <v>981.56000000000017</v>
      </c>
    </row>
    <row r="92" spans="1:20" ht="18.600000000000001" thickBot="1" x14ac:dyDescent="0.4">
      <c r="A92" s="489" t="s">
        <v>339</v>
      </c>
      <c r="B92" s="489"/>
      <c r="C92" s="489"/>
      <c r="D92" s="489"/>
      <c r="E92" s="489"/>
      <c r="F92" s="489"/>
      <c r="G92" s="489"/>
      <c r="H92" s="489"/>
      <c r="I92" s="193">
        <f>SUM(I14:I24)+SUM(I73:I82)</f>
        <v>3748.2300000000005</v>
      </c>
      <c r="K92" s="192">
        <f>SUM(K14:K24)+K91</f>
        <v>25</v>
      </c>
      <c r="L92" s="198">
        <f t="shared" ref="L92:T92" si="97">SUM(L14:L24)+L83</f>
        <v>2573.3100000000004</v>
      </c>
      <c r="M92" s="198">
        <f t="shared" si="97"/>
        <v>16.5</v>
      </c>
      <c r="N92" s="198">
        <f t="shared" si="97"/>
        <v>876.6450000000001</v>
      </c>
      <c r="O92" s="198">
        <f t="shared" si="97"/>
        <v>8</v>
      </c>
      <c r="P92" s="198">
        <f t="shared" si="97"/>
        <v>9</v>
      </c>
      <c r="Q92" s="198">
        <f t="shared" si="97"/>
        <v>47.5</v>
      </c>
      <c r="R92" s="198">
        <f t="shared" si="97"/>
        <v>289.27499999999998</v>
      </c>
      <c r="S92" s="198">
        <f t="shared" si="97"/>
        <v>0</v>
      </c>
      <c r="T92" s="198">
        <f t="shared" si="97"/>
        <v>3748.2300000000005</v>
      </c>
    </row>
  </sheetData>
  <autoFilter ref="A13:I90" xr:uid="{452BC1A1-D2F4-469C-9B2D-A4F7A37E0671}">
    <filterColumn colId="0" showButton="0"/>
  </autoFilter>
  <mergeCells count="92">
    <mergeCell ref="K1:N1"/>
    <mergeCell ref="K2:M2"/>
    <mergeCell ref="K3:M3"/>
    <mergeCell ref="K4:M4"/>
    <mergeCell ref="K5:M5"/>
    <mergeCell ref="A92:H92"/>
    <mergeCell ref="A80:B80"/>
    <mergeCell ref="A82:B82"/>
    <mergeCell ref="A75:B75"/>
    <mergeCell ref="A76:B76"/>
    <mergeCell ref="A77:B77"/>
    <mergeCell ref="A78:B78"/>
    <mergeCell ref="A79:B79"/>
    <mergeCell ref="A83:B83"/>
    <mergeCell ref="A84:B84"/>
    <mergeCell ref="A85:B85"/>
    <mergeCell ref="A86:B86"/>
    <mergeCell ref="A87:B87"/>
    <mergeCell ref="A88:B88"/>
    <mergeCell ref="A89:B89"/>
    <mergeCell ref="A90:B90"/>
    <mergeCell ref="A72:B72"/>
    <mergeCell ref="A73:B73"/>
    <mergeCell ref="A74:B74"/>
    <mergeCell ref="A65:B65"/>
    <mergeCell ref="A66:B66"/>
    <mergeCell ref="A67:B67"/>
    <mergeCell ref="A68:B68"/>
    <mergeCell ref="A69:B69"/>
    <mergeCell ref="A58:B58"/>
    <mergeCell ref="A59:B59"/>
    <mergeCell ref="A64:B64"/>
    <mergeCell ref="A62:B62"/>
    <mergeCell ref="A63:B63"/>
    <mergeCell ref="A61:B61"/>
    <mergeCell ref="A57:B57"/>
    <mergeCell ref="A22:B22"/>
    <mergeCell ref="A23:B23"/>
    <mergeCell ref="A24:B24"/>
    <mergeCell ref="A45:B45"/>
    <mergeCell ref="A46:B46"/>
    <mergeCell ref="A50:B50"/>
    <mergeCell ref="A51:B51"/>
    <mergeCell ref="A52:B52"/>
    <mergeCell ref="A53:B53"/>
    <mergeCell ref="A54:B54"/>
    <mergeCell ref="A55:B55"/>
    <mergeCell ref="A56:B56"/>
    <mergeCell ref="A28:B28"/>
    <mergeCell ref="A42:B42"/>
    <mergeCell ref="A1:H1"/>
    <mergeCell ref="B6:H6"/>
    <mergeCell ref="B10:H10"/>
    <mergeCell ref="A12:H12"/>
    <mergeCell ref="A13:B13"/>
    <mergeCell ref="M12:N12"/>
    <mergeCell ref="O12:P12"/>
    <mergeCell ref="Q12:R12"/>
    <mergeCell ref="A33:B33"/>
    <mergeCell ref="A25:B25"/>
    <mergeCell ref="A15:B15"/>
    <mergeCell ref="A31:B31"/>
    <mergeCell ref="A14:B14"/>
    <mergeCell ref="A16:B16"/>
    <mergeCell ref="A17:B17"/>
    <mergeCell ref="A18:B18"/>
    <mergeCell ref="A20:B20"/>
    <mergeCell ref="A26:B26"/>
    <mergeCell ref="A27:B27"/>
    <mergeCell ref="A29:B29"/>
    <mergeCell ref="A19:B19"/>
    <mergeCell ref="A60:B60"/>
    <mergeCell ref="A81:B81"/>
    <mergeCell ref="A71:B71"/>
    <mergeCell ref="A70:B70"/>
    <mergeCell ref="K12:L12"/>
    <mergeCell ref="A43:B43"/>
    <mergeCell ref="A38:B38"/>
    <mergeCell ref="A40:B40"/>
    <mergeCell ref="A47:B47"/>
    <mergeCell ref="A39:B39"/>
    <mergeCell ref="A21:B21"/>
    <mergeCell ref="A30:B30"/>
    <mergeCell ref="A35:B35"/>
    <mergeCell ref="A36:B36"/>
    <mergeCell ref="A37:B37"/>
    <mergeCell ref="A49:B49"/>
    <mergeCell ref="A44:B44"/>
    <mergeCell ref="A32:B32"/>
    <mergeCell ref="A34:B34"/>
    <mergeCell ref="A41:B41"/>
    <mergeCell ref="A48:B48"/>
  </mergeCells>
  <pageMargins left="0.25" right="0.25" top="0.75" bottom="0.75" header="0.3" footer="0.3"/>
  <pageSetup scale="5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5B082-6A20-4D99-93BB-34700FC2BCDC}">
  <dimension ref="A1:X94"/>
  <sheetViews>
    <sheetView showGridLines="0" topLeftCell="G1" zoomScale="90" zoomScaleNormal="90" workbookViewId="0">
      <selection activeCell="I13" sqref="I13"/>
    </sheetView>
  </sheetViews>
  <sheetFormatPr baseColWidth="10" defaultRowHeight="14.4" x14ac:dyDescent="0.3"/>
  <cols>
    <col min="1" max="1" width="18" customWidth="1"/>
    <col min="2" max="2" width="57.6640625" customWidth="1"/>
    <col min="3" max="3" width="16.6640625" customWidth="1"/>
    <col min="4" max="4" width="17.6640625" customWidth="1"/>
    <col min="5" max="5" width="17" customWidth="1"/>
    <col min="6" max="6" width="30.33203125" customWidth="1"/>
    <col min="7" max="7" width="32.6640625" customWidth="1"/>
    <col min="8" max="8" width="10.44140625" customWidth="1"/>
    <col min="9" max="9" width="16.109375" style="20" customWidth="1"/>
    <col min="10" max="10" width="10.44140625" style="20" customWidth="1"/>
    <col min="12" max="12" width="14.44140625" bestFit="1" customWidth="1"/>
    <col min="14" max="14" width="13.5546875" customWidth="1"/>
    <col min="18" max="18" width="13.109375" customWidth="1"/>
    <col min="20" max="20" width="14.5546875" customWidth="1"/>
  </cols>
  <sheetData>
    <row r="1" spans="1:24" ht="15" thickBot="1" x14ac:dyDescent="0.35">
      <c r="A1" s="465" t="s">
        <v>54</v>
      </c>
      <c r="B1" s="466"/>
      <c r="C1" s="466"/>
      <c r="D1" s="466"/>
      <c r="E1" s="466"/>
      <c r="F1" s="466"/>
      <c r="G1" s="466"/>
      <c r="H1" s="467"/>
      <c r="I1" s="80"/>
      <c r="J1" s="80"/>
      <c r="K1" s="449" t="s">
        <v>343</v>
      </c>
      <c r="L1" s="450"/>
      <c r="M1" s="450"/>
      <c r="N1" s="451"/>
    </row>
    <row r="2" spans="1:24" x14ac:dyDescent="0.3">
      <c r="A2" s="33" t="s">
        <v>32</v>
      </c>
      <c r="B2" s="27" t="s">
        <v>19</v>
      </c>
      <c r="C2" s="28"/>
      <c r="D2" s="28"/>
      <c r="E2" s="28"/>
      <c r="F2" s="28"/>
      <c r="G2" s="28"/>
      <c r="H2" s="29"/>
      <c r="I2" s="23"/>
      <c r="J2" s="23"/>
      <c r="K2" s="456" t="s">
        <v>342</v>
      </c>
      <c r="L2" s="457"/>
      <c r="M2" s="458"/>
      <c r="N2" s="194">
        <f>I92</f>
        <v>3748.2300000000005</v>
      </c>
    </row>
    <row r="3" spans="1:24" x14ac:dyDescent="0.3">
      <c r="A3" s="34" t="s">
        <v>20</v>
      </c>
      <c r="B3" s="30" t="s">
        <v>160</v>
      </c>
      <c r="C3" s="23"/>
      <c r="D3" s="23"/>
      <c r="E3" s="23"/>
      <c r="F3" s="23"/>
      <c r="G3" s="23"/>
      <c r="H3" s="24"/>
      <c r="I3" s="23"/>
      <c r="J3" s="23"/>
      <c r="K3" s="459" t="s">
        <v>344</v>
      </c>
      <c r="L3" s="460"/>
      <c r="M3" s="461"/>
      <c r="N3" s="195">
        <f>K92+M92</f>
        <v>47.5</v>
      </c>
    </row>
    <row r="4" spans="1:24" x14ac:dyDescent="0.3">
      <c r="A4" s="35" t="s">
        <v>21</v>
      </c>
      <c r="B4" s="31" t="s">
        <v>52</v>
      </c>
      <c r="C4" s="21"/>
      <c r="D4" s="21"/>
      <c r="E4" s="21"/>
      <c r="F4" s="21"/>
      <c r="G4" s="21"/>
      <c r="H4" s="22"/>
      <c r="I4" s="23"/>
      <c r="J4" s="23"/>
      <c r="K4" s="459" t="s">
        <v>283</v>
      </c>
      <c r="L4" s="460"/>
      <c r="M4" s="461"/>
      <c r="N4" s="196">
        <f>L92+N92</f>
        <v>3449.9550000000004</v>
      </c>
    </row>
    <row r="5" spans="1:24" ht="26.25" customHeight="1" thickBot="1" x14ac:dyDescent="0.35">
      <c r="A5" s="34" t="s">
        <v>23</v>
      </c>
      <c r="B5" s="30" t="s">
        <v>89</v>
      </c>
      <c r="C5" s="23"/>
      <c r="D5" s="23"/>
      <c r="E5" s="23"/>
      <c r="F5" s="23"/>
      <c r="G5" s="23"/>
      <c r="H5" s="24"/>
      <c r="I5" s="23"/>
      <c r="J5" s="23"/>
      <c r="K5" s="452" t="s">
        <v>341</v>
      </c>
      <c r="L5" s="453"/>
      <c r="M5" s="454"/>
      <c r="N5" s="197">
        <f>P92+R92</f>
        <v>298.27499999999998</v>
      </c>
    </row>
    <row r="6" spans="1:24" ht="33" customHeight="1" x14ac:dyDescent="0.3">
      <c r="A6" s="35" t="s">
        <v>25</v>
      </c>
      <c r="B6" s="439" t="s">
        <v>26</v>
      </c>
      <c r="C6" s="440"/>
      <c r="D6" s="440"/>
      <c r="E6" s="440"/>
      <c r="F6" s="440"/>
      <c r="G6" s="440"/>
      <c r="H6" s="441"/>
      <c r="I6" s="81"/>
      <c r="J6" s="81"/>
    </row>
    <row r="7" spans="1:24" ht="19.2" x14ac:dyDescent="0.3">
      <c r="A7" s="34" t="s">
        <v>35</v>
      </c>
      <c r="B7" s="30" t="s">
        <v>161</v>
      </c>
      <c r="C7" s="23"/>
      <c r="D7" s="23"/>
      <c r="E7" s="23"/>
      <c r="F7" s="23"/>
      <c r="G7" s="23"/>
      <c r="H7" s="24"/>
      <c r="I7" s="23"/>
      <c r="J7" s="23"/>
    </row>
    <row r="8" spans="1:24" x14ac:dyDescent="0.3">
      <c r="A8" s="35" t="s">
        <v>28</v>
      </c>
      <c r="B8" s="31" t="s">
        <v>29</v>
      </c>
      <c r="C8" s="21"/>
      <c r="D8" s="21"/>
      <c r="E8" s="21"/>
      <c r="F8" s="21"/>
      <c r="G8" s="21"/>
      <c r="H8" s="22"/>
      <c r="I8" s="23"/>
      <c r="J8" s="23"/>
    </row>
    <row r="9" spans="1:24" x14ac:dyDescent="0.3">
      <c r="A9" s="34" t="s">
        <v>30</v>
      </c>
      <c r="B9" s="30" t="s">
        <v>31</v>
      </c>
      <c r="C9" s="23"/>
      <c r="D9" s="23"/>
      <c r="E9" s="23"/>
      <c r="F9" s="23"/>
      <c r="G9" s="23"/>
      <c r="H9" s="24"/>
      <c r="I9" s="23"/>
      <c r="J9" s="23"/>
    </row>
    <row r="10" spans="1:24" ht="15" customHeight="1" x14ac:dyDescent="0.3">
      <c r="A10" s="35" t="s">
        <v>27</v>
      </c>
      <c r="B10" s="439" t="s">
        <v>162</v>
      </c>
      <c r="C10" s="440"/>
      <c r="D10" s="440"/>
      <c r="E10" s="440"/>
      <c r="F10" s="440"/>
      <c r="G10" s="440"/>
      <c r="H10" s="441"/>
      <c r="I10" s="81"/>
      <c r="J10" s="81"/>
    </row>
    <row r="11" spans="1:24" ht="15" thickBot="1" x14ac:dyDescent="0.35">
      <c r="A11" s="36" t="s">
        <v>33</v>
      </c>
      <c r="B11" s="32" t="s">
        <v>163</v>
      </c>
      <c r="C11" s="25"/>
      <c r="D11" s="25"/>
      <c r="E11" s="25"/>
      <c r="F11" s="25"/>
      <c r="G11" s="25"/>
      <c r="H11" s="26"/>
      <c r="I11" s="82"/>
      <c r="J11" s="82"/>
    </row>
    <row r="12" spans="1:24" ht="43.5" customHeight="1" thickBot="1" x14ac:dyDescent="0.35">
      <c r="A12" s="468" t="s">
        <v>164</v>
      </c>
      <c r="B12" s="469"/>
      <c r="C12" s="469"/>
      <c r="D12" s="469"/>
      <c r="E12" s="469"/>
      <c r="F12" s="469"/>
      <c r="G12" s="469"/>
      <c r="H12" s="469"/>
      <c r="I12" s="146"/>
      <c r="J12" s="146"/>
      <c r="K12" s="437" t="s">
        <v>327</v>
      </c>
      <c r="L12" s="438"/>
      <c r="M12" s="438" t="s">
        <v>328</v>
      </c>
      <c r="N12" s="438"/>
      <c r="O12" s="438" t="s">
        <v>329</v>
      </c>
      <c r="P12" s="438"/>
      <c r="Q12" s="438" t="s">
        <v>330</v>
      </c>
      <c r="R12" s="438"/>
      <c r="S12" s="126" t="s">
        <v>331</v>
      </c>
      <c r="T12" s="127" t="s">
        <v>332</v>
      </c>
      <c r="U12" s="19"/>
      <c r="V12" s="19"/>
      <c r="W12" s="18"/>
      <c r="X12" s="18"/>
    </row>
    <row r="13" spans="1:24" ht="21" thickBot="1" x14ac:dyDescent="0.35">
      <c r="A13" s="447" t="s">
        <v>34</v>
      </c>
      <c r="B13" s="448"/>
      <c r="C13" s="37" t="s">
        <v>0</v>
      </c>
      <c r="D13" s="71" t="s">
        <v>27</v>
      </c>
      <c r="E13" s="37" t="s">
        <v>2</v>
      </c>
      <c r="F13" s="37" t="s">
        <v>3</v>
      </c>
      <c r="G13" s="37" t="s">
        <v>4</v>
      </c>
      <c r="H13" s="37" t="s">
        <v>5</v>
      </c>
      <c r="I13" s="39" t="s">
        <v>280</v>
      </c>
      <c r="J13" s="86"/>
      <c r="K13" s="132" t="s">
        <v>279</v>
      </c>
      <c r="L13" s="126" t="s">
        <v>281</v>
      </c>
      <c r="M13" s="132" t="s">
        <v>279</v>
      </c>
      <c r="N13" s="126" t="s">
        <v>281</v>
      </c>
      <c r="O13" s="133" t="s">
        <v>333</v>
      </c>
      <c r="P13" s="126" t="s">
        <v>281</v>
      </c>
      <c r="Q13" s="132" t="s">
        <v>279</v>
      </c>
      <c r="R13" s="127" t="s">
        <v>280</v>
      </c>
      <c r="S13" s="126" t="s">
        <v>282</v>
      </c>
      <c r="T13" s="127"/>
      <c r="U13" s="20"/>
      <c r="V13" s="20"/>
    </row>
    <row r="14" spans="1:24" ht="61.5" customHeight="1" thickBot="1" x14ac:dyDescent="0.35">
      <c r="A14" s="482" t="s">
        <v>349</v>
      </c>
      <c r="B14" s="483"/>
      <c r="C14" s="1" t="s">
        <v>610</v>
      </c>
      <c r="D14" s="2" t="s">
        <v>43</v>
      </c>
      <c r="E14" s="49" t="s">
        <v>44</v>
      </c>
      <c r="F14" s="1" t="s">
        <v>16</v>
      </c>
      <c r="G14" s="41" t="s">
        <v>104</v>
      </c>
      <c r="H14" s="164" t="s">
        <v>7</v>
      </c>
      <c r="I14" s="170">
        <f>T14</f>
        <v>0</v>
      </c>
      <c r="J14" s="44"/>
      <c r="K14" s="147">
        <v>0</v>
      </c>
      <c r="L14" s="148">
        <f>K14*83.01</f>
        <v>0</v>
      </c>
      <c r="M14" s="149">
        <v>0</v>
      </c>
      <c r="N14" s="148">
        <f>M14*53.13</f>
        <v>0</v>
      </c>
      <c r="O14" s="150">
        <v>0</v>
      </c>
      <c r="P14" s="151">
        <f>O14*1</f>
        <v>0</v>
      </c>
      <c r="Q14" s="149">
        <v>0</v>
      </c>
      <c r="R14" s="151">
        <f>Q14*6.09</f>
        <v>0</v>
      </c>
      <c r="S14" s="150">
        <v>0</v>
      </c>
      <c r="T14" s="152">
        <f>L14+N14+P14+R14</f>
        <v>0</v>
      </c>
    </row>
    <row r="15" spans="1:24" ht="67.8" thickBot="1" x14ac:dyDescent="0.35">
      <c r="A15" s="480" t="s">
        <v>93</v>
      </c>
      <c r="B15" s="481"/>
      <c r="C15" s="4" t="s">
        <v>345</v>
      </c>
      <c r="D15" s="5" t="s">
        <v>45</v>
      </c>
      <c r="E15" s="6" t="s">
        <v>11</v>
      </c>
      <c r="F15" s="7" t="s">
        <v>16</v>
      </c>
      <c r="G15" s="72" t="s">
        <v>104</v>
      </c>
      <c r="H15" s="79" t="s">
        <v>7</v>
      </c>
      <c r="I15" s="171">
        <f>T15</f>
        <v>0</v>
      </c>
      <c r="J15" s="83"/>
      <c r="K15" s="153">
        <v>0</v>
      </c>
      <c r="L15" s="141">
        <f t="shared" ref="L15:L24" si="0">K15*83.01</f>
        <v>0</v>
      </c>
      <c r="M15" s="142">
        <v>0</v>
      </c>
      <c r="N15" s="141">
        <f t="shared" ref="N15:N24" si="1">M15*53.13</f>
        <v>0</v>
      </c>
      <c r="O15" s="154">
        <v>0</v>
      </c>
      <c r="P15" s="144">
        <f t="shared" ref="P15:P24" si="2">O15*1</f>
        <v>0</v>
      </c>
      <c r="Q15" s="154">
        <v>0</v>
      </c>
      <c r="R15" s="144">
        <f t="shared" ref="R15:R24" si="3">Q15*6.09</f>
        <v>0</v>
      </c>
      <c r="S15" s="154">
        <v>0</v>
      </c>
      <c r="T15" s="155">
        <f t="shared" ref="T15:T24" si="4">L15+N15+P15+R15</f>
        <v>0</v>
      </c>
    </row>
    <row r="16" spans="1:24" ht="51.75" customHeight="1" thickBot="1" x14ac:dyDescent="0.35">
      <c r="A16" s="477" t="s">
        <v>94</v>
      </c>
      <c r="B16" s="478"/>
      <c r="C16" s="9" t="s">
        <v>346</v>
      </c>
      <c r="D16" s="10" t="s">
        <v>46</v>
      </c>
      <c r="E16" s="11" t="s">
        <v>101</v>
      </c>
      <c r="F16" s="42" t="s">
        <v>15</v>
      </c>
      <c r="G16" s="44" t="s">
        <v>16</v>
      </c>
      <c r="H16" s="42" t="s">
        <v>9</v>
      </c>
      <c r="I16" s="172">
        <f>T16</f>
        <v>1068.1200000000001</v>
      </c>
      <c r="J16" s="44"/>
      <c r="K16" s="156">
        <v>8</v>
      </c>
      <c r="L16" s="135">
        <f t="shared" si="0"/>
        <v>664.08</v>
      </c>
      <c r="M16" s="157">
        <v>6</v>
      </c>
      <c r="N16" s="135">
        <f t="shared" si="1"/>
        <v>318.78000000000003</v>
      </c>
      <c r="O16" s="157">
        <v>0</v>
      </c>
      <c r="P16" s="138">
        <f t="shared" si="2"/>
        <v>0</v>
      </c>
      <c r="Q16" s="157">
        <v>14</v>
      </c>
      <c r="R16" s="138">
        <f t="shared" si="3"/>
        <v>85.259999999999991</v>
      </c>
      <c r="S16" s="157">
        <v>0</v>
      </c>
      <c r="T16" s="158">
        <f t="shared" si="4"/>
        <v>1068.1200000000001</v>
      </c>
    </row>
    <row r="17" spans="1:23" ht="63.75" customHeight="1" thickBot="1" x14ac:dyDescent="0.35">
      <c r="A17" s="480" t="s">
        <v>347</v>
      </c>
      <c r="B17" s="481"/>
      <c r="C17" s="4" t="s">
        <v>348</v>
      </c>
      <c r="D17" s="5" t="s">
        <v>99</v>
      </c>
      <c r="E17" s="6" t="s">
        <v>44</v>
      </c>
      <c r="F17" s="7" t="s">
        <v>103</v>
      </c>
      <c r="G17" s="72" t="s">
        <v>350</v>
      </c>
      <c r="H17" s="79" t="s">
        <v>7</v>
      </c>
      <c r="I17" s="171">
        <f t="shared" ref="I17:I24" si="5">T17</f>
        <v>0</v>
      </c>
      <c r="J17" s="83"/>
      <c r="K17" s="153">
        <v>0</v>
      </c>
      <c r="L17" s="141">
        <f t="shared" si="0"/>
        <v>0</v>
      </c>
      <c r="M17" s="142">
        <v>0</v>
      </c>
      <c r="N17" s="141">
        <f t="shared" si="1"/>
        <v>0</v>
      </c>
      <c r="O17" s="154">
        <v>0</v>
      </c>
      <c r="P17" s="144">
        <f t="shared" si="2"/>
        <v>0</v>
      </c>
      <c r="Q17" s="154">
        <v>0</v>
      </c>
      <c r="R17" s="144">
        <f t="shared" si="3"/>
        <v>0</v>
      </c>
      <c r="S17" s="154">
        <v>0</v>
      </c>
      <c r="T17" s="155">
        <f t="shared" si="4"/>
        <v>0</v>
      </c>
    </row>
    <row r="18" spans="1:23" ht="54.75" customHeight="1" thickBot="1" x14ac:dyDescent="0.35">
      <c r="A18" s="480" t="s">
        <v>668</v>
      </c>
      <c r="B18" s="481"/>
      <c r="C18" s="4" t="s">
        <v>598</v>
      </c>
      <c r="D18" s="5" t="s">
        <v>99</v>
      </c>
      <c r="E18" s="6" t="s">
        <v>11</v>
      </c>
      <c r="F18" s="7" t="s">
        <v>15</v>
      </c>
      <c r="G18" s="72" t="s">
        <v>16</v>
      </c>
      <c r="H18" s="79" t="s">
        <v>9</v>
      </c>
      <c r="I18" s="171">
        <f t="shared" si="5"/>
        <v>119.71000000000001</v>
      </c>
      <c r="J18" s="83"/>
      <c r="K18" s="153">
        <v>1</v>
      </c>
      <c r="L18" s="141">
        <f t="shared" si="0"/>
        <v>83.01</v>
      </c>
      <c r="M18" s="142">
        <v>0.5</v>
      </c>
      <c r="N18" s="141">
        <f t="shared" si="1"/>
        <v>26.565000000000001</v>
      </c>
      <c r="O18" s="154">
        <v>1</v>
      </c>
      <c r="P18" s="144">
        <f t="shared" si="2"/>
        <v>1</v>
      </c>
      <c r="Q18" s="154">
        <v>1.5</v>
      </c>
      <c r="R18" s="144">
        <f t="shared" si="3"/>
        <v>9.1349999999999998</v>
      </c>
      <c r="S18" s="154">
        <v>0</v>
      </c>
      <c r="T18" s="155">
        <f t="shared" si="4"/>
        <v>119.71000000000001</v>
      </c>
    </row>
    <row r="19" spans="1:23" ht="54.75" customHeight="1" x14ac:dyDescent="0.3">
      <c r="A19" s="477" t="s">
        <v>669</v>
      </c>
      <c r="B19" s="478"/>
      <c r="C19" s="4" t="s">
        <v>601</v>
      </c>
      <c r="D19" s="5" t="s">
        <v>99</v>
      </c>
      <c r="E19" s="6" t="s">
        <v>102</v>
      </c>
      <c r="F19" s="17" t="s">
        <v>16</v>
      </c>
      <c r="G19" s="224" t="s">
        <v>16</v>
      </c>
      <c r="H19" s="17" t="s">
        <v>9</v>
      </c>
      <c r="I19" s="172">
        <f t="shared" si="5"/>
        <v>119.71000000000001</v>
      </c>
      <c r="J19" s="44"/>
      <c r="K19" s="156">
        <v>1</v>
      </c>
      <c r="L19" s="135">
        <f t="shared" si="0"/>
        <v>83.01</v>
      </c>
      <c r="M19" s="157">
        <v>0.5</v>
      </c>
      <c r="N19" s="135">
        <f t="shared" si="1"/>
        <v>26.565000000000001</v>
      </c>
      <c r="O19" s="157">
        <v>1</v>
      </c>
      <c r="P19" s="138">
        <f t="shared" si="2"/>
        <v>1</v>
      </c>
      <c r="Q19" s="157">
        <v>1.5</v>
      </c>
      <c r="R19" s="138">
        <f t="shared" si="3"/>
        <v>9.1349999999999998</v>
      </c>
      <c r="S19" s="157">
        <v>0</v>
      </c>
      <c r="T19" s="158">
        <f t="shared" si="4"/>
        <v>119.71000000000001</v>
      </c>
    </row>
    <row r="20" spans="1:23" ht="33.75" customHeight="1" thickBot="1" x14ac:dyDescent="0.35">
      <c r="A20" s="472" t="s">
        <v>95</v>
      </c>
      <c r="B20" s="473"/>
      <c r="C20" s="9" t="s">
        <v>600</v>
      </c>
      <c r="D20" s="10" t="s">
        <v>99</v>
      </c>
      <c r="E20" s="11" t="s">
        <v>102</v>
      </c>
      <c r="F20" s="42" t="s">
        <v>15</v>
      </c>
      <c r="G20" s="44" t="s">
        <v>16</v>
      </c>
      <c r="H20" s="42" t="s">
        <v>9</v>
      </c>
      <c r="I20" s="172">
        <f t="shared" si="5"/>
        <v>149.32000000000002</v>
      </c>
      <c r="J20" s="44"/>
      <c r="K20" s="156">
        <v>1</v>
      </c>
      <c r="L20" s="135">
        <f t="shared" si="0"/>
        <v>83.01</v>
      </c>
      <c r="M20" s="157">
        <v>1</v>
      </c>
      <c r="N20" s="135">
        <f t="shared" si="1"/>
        <v>53.13</v>
      </c>
      <c r="O20" s="157">
        <v>1</v>
      </c>
      <c r="P20" s="138">
        <f t="shared" si="2"/>
        <v>1</v>
      </c>
      <c r="Q20" s="157">
        <v>2</v>
      </c>
      <c r="R20" s="138">
        <f t="shared" si="3"/>
        <v>12.18</v>
      </c>
      <c r="S20" s="157">
        <v>0</v>
      </c>
      <c r="T20" s="158">
        <f t="shared" si="4"/>
        <v>149.32000000000002</v>
      </c>
    </row>
    <row r="21" spans="1:23" ht="33.75" customHeight="1" thickBot="1" x14ac:dyDescent="0.35">
      <c r="A21" s="480" t="s">
        <v>96</v>
      </c>
      <c r="B21" s="481"/>
      <c r="C21" s="9" t="s">
        <v>606</v>
      </c>
      <c r="D21" s="5" t="s">
        <v>99</v>
      </c>
      <c r="E21" s="6" t="s">
        <v>11</v>
      </c>
      <c r="F21" s="7" t="s">
        <v>15</v>
      </c>
      <c r="G21" s="72" t="s">
        <v>16</v>
      </c>
      <c r="H21" s="79" t="s">
        <v>9</v>
      </c>
      <c r="I21" s="171">
        <f t="shared" si="5"/>
        <v>207.81</v>
      </c>
      <c r="J21" s="83"/>
      <c r="K21" s="153">
        <v>2</v>
      </c>
      <c r="L21" s="141">
        <f t="shared" si="0"/>
        <v>166.02</v>
      </c>
      <c r="M21" s="142">
        <v>0.5</v>
      </c>
      <c r="N21" s="141">
        <f t="shared" si="1"/>
        <v>26.565000000000001</v>
      </c>
      <c r="O21" s="154">
        <v>0</v>
      </c>
      <c r="P21" s="144">
        <f t="shared" si="2"/>
        <v>0</v>
      </c>
      <c r="Q21" s="154">
        <v>2.5</v>
      </c>
      <c r="R21" s="144">
        <f t="shared" si="3"/>
        <v>15.225</v>
      </c>
      <c r="S21" s="154">
        <v>0</v>
      </c>
      <c r="T21" s="155">
        <f t="shared" si="4"/>
        <v>207.81</v>
      </c>
    </row>
    <row r="22" spans="1:23" ht="33.75" customHeight="1" thickBot="1" x14ac:dyDescent="0.35">
      <c r="A22" s="472" t="s">
        <v>97</v>
      </c>
      <c r="B22" s="473"/>
      <c r="C22" s="9" t="s">
        <v>609</v>
      </c>
      <c r="D22" s="10" t="s">
        <v>99</v>
      </c>
      <c r="E22" s="11" t="s">
        <v>11</v>
      </c>
      <c r="F22" s="42" t="s">
        <v>15</v>
      </c>
      <c r="G22" s="44" t="s">
        <v>16</v>
      </c>
      <c r="H22" s="42" t="s">
        <v>9</v>
      </c>
      <c r="I22" s="172">
        <f t="shared" si="5"/>
        <v>119.71000000000001</v>
      </c>
      <c r="J22" s="44"/>
      <c r="K22" s="156">
        <v>1</v>
      </c>
      <c r="L22" s="135">
        <f t="shared" si="0"/>
        <v>83.01</v>
      </c>
      <c r="M22" s="157">
        <v>0.5</v>
      </c>
      <c r="N22" s="135">
        <f t="shared" si="1"/>
        <v>26.565000000000001</v>
      </c>
      <c r="O22" s="157">
        <v>1</v>
      </c>
      <c r="P22" s="138">
        <f t="shared" si="2"/>
        <v>1</v>
      </c>
      <c r="Q22" s="157">
        <v>1.5</v>
      </c>
      <c r="R22" s="138">
        <f t="shared" si="3"/>
        <v>9.1349999999999998</v>
      </c>
      <c r="S22" s="157">
        <v>0</v>
      </c>
      <c r="T22" s="158">
        <f t="shared" si="4"/>
        <v>119.71000000000001</v>
      </c>
    </row>
    <row r="23" spans="1:23" ht="33.75" customHeight="1" thickBot="1" x14ac:dyDescent="0.35">
      <c r="A23" s="480" t="s">
        <v>631</v>
      </c>
      <c r="B23" s="481"/>
      <c r="C23" s="4" t="s">
        <v>608</v>
      </c>
      <c r="D23" s="5" t="s">
        <v>100</v>
      </c>
      <c r="E23" s="6" t="s">
        <v>11</v>
      </c>
      <c r="F23" s="7" t="s">
        <v>15</v>
      </c>
      <c r="G23" s="72" t="s">
        <v>16</v>
      </c>
      <c r="H23" s="79" t="s">
        <v>9</v>
      </c>
      <c r="I23" s="171">
        <f t="shared" si="5"/>
        <v>119.71000000000001</v>
      </c>
      <c r="J23" s="83"/>
      <c r="K23" s="153">
        <v>1</v>
      </c>
      <c r="L23" s="141">
        <f t="shared" si="0"/>
        <v>83.01</v>
      </c>
      <c r="M23" s="142">
        <v>0.5</v>
      </c>
      <c r="N23" s="141">
        <f t="shared" si="1"/>
        <v>26.565000000000001</v>
      </c>
      <c r="O23" s="154">
        <v>1</v>
      </c>
      <c r="P23" s="144">
        <f t="shared" si="2"/>
        <v>1</v>
      </c>
      <c r="Q23" s="154">
        <v>1.5</v>
      </c>
      <c r="R23" s="144">
        <f t="shared" si="3"/>
        <v>9.1349999999999998</v>
      </c>
      <c r="S23" s="154">
        <v>0</v>
      </c>
      <c r="T23" s="155">
        <f t="shared" si="4"/>
        <v>119.71000000000001</v>
      </c>
    </row>
    <row r="24" spans="1:23" ht="33.75" customHeight="1" thickBot="1" x14ac:dyDescent="0.35">
      <c r="A24" s="472" t="s">
        <v>98</v>
      </c>
      <c r="B24" s="473"/>
      <c r="C24" s="9" t="s">
        <v>607</v>
      </c>
      <c r="D24" s="10" t="s">
        <v>100</v>
      </c>
      <c r="E24" s="11" t="s">
        <v>11</v>
      </c>
      <c r="F24" s="42" t="s">
        <v>15</v>
      </c>
      <c r="G24" s="44" t="s">
        <v>16</v>
      </c>
      <c r="H24" s="42" t="s">
        <v>9</v>
      </c>
      <c r="I24" s="172">
        <f t="shared" si="5"/>
        <v>119.71000000000001</v>
      </c>
      <c r="J24" s="44"/>
      <c r="K24" s="156">
        <v>1</v>
      </c>
      <c r="L24" s="135">
        <f t="shared" si="0"/>
        <v>83.01</v>
      </c>
      <c r="M24" s="157">
        <v>0.5</v>
      </c>
      <c r="N24" s="135">
        <f t="shared" si="1"/>
        <v>26.565000000000001</v>
      </c>
      <c r="O24" s="157">
        <v>1</v>
      </c>
      <c r="P24" s="138">
        <f t="shared" si="2"/>
        <v>1</v>
      </c>
      <c r="Q24" s="157">
        <v>1.5</v>
      </c>
      <c r="R24" s="138">
        <f t="shared" si="3"/>
        <v>9.1349999999999998</v>
      </c>
      <c r="S24" s="157">
        <v>0</v>
      </c>
      <c r="T24" s="158">
        <f t="shared" si="4"/>
        <v>119.71000000000001</v>
      </c>
    </row>
    <row r="25" spans="1:23" ht="63.75" customHeight="1" thickBot="1" x14ac:dyDescent="0.35">
      <c r="A25" s="447" t="s">
        <v>55</v>
      </c>
      <c r="B25" s="448"/>
      <c r="C25" s="37" t="s">
        <v>0</v>
      </c>
      <c r="D25" s="71" t="s">
        <v>1</v>
      </c>
      <c r="E25" s="37" t="s">
        <v>2</v>
      </c>
      <c r="F25" s="37" t="s">
        <v>3</v>
      </c>
      <c r="G25" s="37" t="s">
        <v>4</v>
      </c>
      <c r="H25" s="37" t="s">
        <v>5</v>
      </c>
      <c r="I25" s="39" t="s">
        <v>280</v>
      </c>
      <c r="J25" s="86"/>
      <c r="K25" s="165">
        <f t="shared" ref="K25:T25" si="6">SUM(K14:K24)</f>
        <v>16</v>
      </c>
      <c r="L25" s="166">
        <f t="shared" si="6"/>
        <v>1328.16</v>
      </c>
      <c r="M25" s="166">
        <f t="shared" si="6"/>
        <v>10</v>
      </c>
      <c r="N25" s="166">
        <f t="shared" si="6"/>
        <v>531.30000000000007</v>
      </c>
      <c r="O25" s="166">
        <f t="shared" si="6"/>
        <v>6</v>
      </c>
      <c r="P25" s="166">
        <f t="shared" si="6"/>
        <v>6</v>
      </c>
      <c r="Q25" s="166">
        <f t="shared" si="6"/>
        <v>26</v>
      </c>
      <c r="R25" s="166">
        <f t="shared" si="6"/>
        <v>158.33999999999997</v>
      </c>
      <c r="S25" s="166">
        <f t="shared" si="6"/>
        <v>0</v>
      </c>
      <c r="T25" s="167">
        <f t="shared" si="6"/>
        <v>2023.8000000000002</v>
      </c>
    </row>
    <row r="26" spans="1:23" ht="33" thickBot="1" x14ac:dyDescent="0.35">
      <c r="A26" s="474" t="s">
        <v>105</v>
      </c>
      <c r="B26" s="475"/>
      <c r="C26" s="9" t="s">
        <v>615</v>
      </c>
      <c r="D26" s="10" t="s">
        <v>100</v>
      </c>
      <c r="E26" s="11" t="s">
        <v>11</v>
      </c>
      <c r="F26" s="42" t="s">
        <v>15</v>
      </c>
      <c r="G26" s="44" t="s">
        <v>16</v>
      </c>
      <c r="H26" s="42" t="s">
        <v>9</v>
      </c>
      <c r="I26" s="170">
        <f>T26</f>
        <v>119.71000000000001</v>
      </c>
      <c r="J26" s="44"/>
      <c r="K26" s="147">
        <v>1</v>
      </c>
      <c r="L26" s="148">
        <f>K26*83.01</f>
        <v>83.01</v>
      </c>
      <c r="M26" s="149">
        <v>0.5</v>
      </c>
      <c r="N26" s="148">
        <f>M26*53.13</f>
        <v>26.565000000000001</v>
      </c>
      <c r="O26" s="150">
        <v>1</v>
      </c>
      <c r="P26" s="151">
        <f>O26*1</f>
        <v>1</v>
      </c>
      <c r="Q26" s="149">
        <v>1.5</v>
      </c>
      <c r="R26" s="151">
        <f>Q26*6.09</f>
        <v>9.1349999999999998</v>
      </c>
      <c r="S26" s="150">
        <v>0</v>
      </c>
      <c r="T26" s="152">
        <f>L26+N26+P26+R26</f>
        <v>119.71000000000001</v>
      </c>
    </row>
    <row r="27" spans="1:23" ht="53.25" customHeight="1" thickBot="1" x14ac:dyDescent="0.35">
      <c r="A27" s="480" t="s">
        <v>617</v>
      </c>
      <c r="B27" s="481"/>
      <c r="C27" s="4" t="s">
        <v>616</v>
      </c>
      <c r="D27" s="5" t="s">
        <v>107</v>
      </c>
      <c r="E27" s="6" t="s">
        <v>11</v>
      </c>
      <c r="F27" s="7" t="s">
        <v>110</v>
      </c>
      <c r="G27" s="72" t="s">
        <v>104</v>
      </c>
      <c r="H27" s="79" t="s">
        <v>7</v>
      </c>
      <c r="I27" s="171">
        <f>T27</f>
        <v>0</v>
      </c>
      <c r="J27" s="83"/>
      <c r="K27" s="153">
        <v>0</v>
      </c>
      <c r="L27" s="141">
        <f t="shared" ref="L27:L30" si="7">K27*83.01</f>
        <v>0</v>
      </c>
      <c r="M27" s="142">
        <v>0</v>
      </c>
      <c r="N27" s="141">
        <f t="shared" ref="N27:N30" si="8">M27*53.13</f>
        <v>0</v>
      </c>
      <c r="O27" s="154">
        <v>0</v>
      </c>
      <c r="P27" s="144">
        <f t="shared" ref="P27:P30" si="9">O27*1</f>
        <v>0</v>
      </c>
      <c r="Q27" s="154">
        <v>0</v>
      </c>
      <c r="R27" s="144">
        <f t="shared" ref="R27:R30" si="10">Q27*6.09</f>
        <v>0</v>
      </c>
      <c r="S27" s="154">
        <v>0</v>
      </c>
      <c r="T27" s="155">
        <f t="shared" ref="T27:T30" si="11">L27+N27+P27+R27</f>
        <v>0</v>
      </c>
    </row>
    <row r="28" spans="1:23" ht="87" thickBot="1" x14ac:dyDescent="0.35">
      <c r="A28" s="472" t="s">
        <v>106</v>
      </c>
      <c r="B28" s="473"/>
      <c r="C28" s="9" t="s">
        <v>618</v>
      </c>
      <c r="D28" s="10" t="s">
        <v>108</v>
      </c>
      <c r="E28" s="11" t="s">
        <v>11</v>
      </c>
      <c r="F28" s="42" t="s">
        <v>111</v>
      </c>
      <c r="G28" s="43" t="s">
        <v>112</v>
      </c>
      <c r="H28" s="42" t="s">
        <v>7</v>
      </c>
      <c r="I28" s="172">
        <f>T28</f>
        <v>0</v>
      </c>
      <c r="J28" s="44"/>
      <c r="K28" s="156">
        <v>0</v>
      </c>
      <c r="L28" s="135">
        <f t="shared" si="7"/>
        <v>0</v>
      </c>
      <c r="M28" s="157">
        <v>0</v>
      </c>
      <c r="N28" s="135">
        <f t="shared" si="8"/>
        <v>0</v>
      </c>
      <c r="O28" s="157">
        <v>0</v>
      </c>
      <c r="P28" s="138">
        <f t="shared" si="9"/>
        <v>0</v>
      </c>
      <c r="Q28" s="157">
        <v>0</v>
      </c>
      <c r="R28" s="138">
        <f t="shared" si="10"/>
        <v>0</v>
      </c>
      <c r="S28" s="157">
        <v>0</v>
      </c>
      <c r="T28" s="158">
        <f t="shared" si="11"/>
        <v>0</v>
      </c>
    </row>
    <row r="29" spans="1:23" ht="54" customHeight="1" thickBot="1" x14ac:dyDescent="0.35">
      <c r="A29" s="480" t="s">
        <v>620</v>
      </c>
      <c r="B29" s="481"/>
      <c r="C29" s="4" t="s">
        <v>619</v>
      </c>
      <c r="D29" s="5" t="s">
        <v>109</v>
      </c>
      <c r="E29" s="6" t="s">
        <v>11</v>
      </c>
      <c r="F29" s="7" t="s">
        <v>15</v>
      </c>
      <c r="G29" s="72" t="s">
        <v>16</v>
      </c>
      <c r="H29" s="79" t="s">
        <v>9</v>
      </c>
      <c r="I29" s="171">
        <f t="shared" ref="I29" si="12">T29</f>
        <v>148.32000000000002</v>
      </c>
      <c r="J29" s="83"/>
      <c r="K29" s="153">
        <v>1</v>
      </c>
      <c r="L29" s="141">
        <f t="shared" si="7"/>
        <v>83.01</v>
      </c>
      <c r="M29" s="142">
        <v>1</v>
      </c>
      <c r="N29" s="141">
        <f t="shared" si="8"/>
        <v>53.13</v>
      </c>
      <c r="O29" s="154">
        <v>0</v>
      </c>
      <c r="P29" s="144">
        <f t="shared" si="9"/>
        <v>0</v>
      </c>
      <c r="Q29" s="154">
        <v>2</v>
      </c>
      <c r="R29" s="144">
        <f t="shared" si="10"/>
        <v>12.18</v>
      </c>
      <c r="S29" s="154">
        <v>0</v>
      </c>
      <c r="T29" s="155">
        <f t="shared" si="11"/>
        <v>148.32000000000002</v>
      </c>
    </row>
    <row r="30" spans="1:23" ht="38.25" customHeight="1" thickBot="1" x14ac:dyDescent="0.35">
      <c r="A30" s="484" t="s">
        <v>622</v>
      </c>
      <c r="B30" s="485"/>
      <c r="C30" s="42" t="s">
        <v>621</v>
      </c>
      <c r="D30" s="73" t="s">
        <v>109</v>
      </c>
      <c r="E30" s="42" t="s">
        <v>11</v>
      </c>
      <c r="F30" s="42" t="s">
        <v>15</v>
      </c>
      <c r="G30" s="44" t="s">
        <v>16</v>
      </c>
      <c r="H30" s="42" t="s">
        <v>9</v>
      </c>
      <c r="I30" s="172">
        <f>T30</f>
        <v>118.71000000000001</v>
      </c>
      <c r="J30" s="44"/>
      <c r="K30" s="156">
        <v>1</v>
      </c>
      <c r="L30" s="135">
        <f t="shared" si="7"/>
        <v>83.01</v>
      </c>
      <c r="M30" s="157">
        <v>0.5</v>
      </c>
      <c r="N30" s="135">
        <f t="shared" si="8"/>
        <v>26.565000000000001</v>
      </c>
      <c r="O30" s="157">
        <v>0</v>
      </c>
      <c r="P30" s="138">
        <f t="shared" si="9"/>
        <v>0</v>
      </c>
      <c r="Q30" s="157">
        <v>1.5</v>
      </c>
      <c r="R30" s="138">
        <f t="shared" si="10"/>
        <v>9.1349999999999998</v>
      </c>
      <c r="S30" s="157">
        <v>0</v>
      </c>
      <c r="T30" s="158">
        <f t="shared" si="11"/>
        <v>118.71000000000001</v>
      </c>
    </row>
    <row r="31" spans="1:23" s="3" customFormat="1" ht="72.75" customHeight="1" thickBot="1" x14ac:dyDescent="0.35">
      <c r="A31" s="447" t="s">
        <v>47</v>
      </c>
      <c r="B31" s="448"/>
      <c r="C31" s="37" t="s">
        <v>0</v>
      </c>
      <c r="D31" s="71" t="s">
        <v>1</v>
      </c>
      <c r="E31" s="37" t="s">
        <v>2</v>
      </c>
      <c r="F31" s="37" t="s">
        <v>3</v>
      </c>
      <c r="G31" s="37" t="s">
        <v>4</v>
      </c>
      <c r="H31" s="37" t="s">
        <v>5</v>
      </c>
      <c r="I31" s="39" t="s">
        <v>280</v>
      </c>
      <c r="J31" s="86"/>
      <c r="K31" s="165">
        <f>SUM(K26:K30)</f>
        <v>3</v>
      </c>
      <c r="L31" s="168">
        <f>SUM(L26:L30)</f>
        <v>249.03000000000003</v>
      </c>
      <c r="M31" s="168">
        <f t="shared" ref="M31:T31" si="13">SUM(M26:M30)</f>
        <v>2</v>
      </c>
      <c r="N31" s="168">
        <f t="shared" si="13"/>
        <v>106.26</v>
      </c>
      <c r="O31" s="168">
        <f t="shared" si="13"/>
        <v>1</v>
      </c>
      <c r="P31" s="168">
        <f t="shared" si="13"/>
        <v>1</v>
      </c>
      <c r="Q31" s="168">
        <f t="shared" si="13"/>
        <v>5</v>
      </c>
      <c r="R31" s="168">
        <f t="shared" si="13"/>
        <v>30.449999999999996</v>
      </c>
      <c r="S31" s="168">
        <f t="shared" si="13"/>
        <v>0</v>
      </c>
      <c r="T31" s="168">
        <f t="shared" si="13"/>
        <v>386.74</v>
      </c>
      <c r="U31"/>
      <c r="V31"/>
      <c r="W31"/>
    </row>
    <row r="32" spans="1:23" s="3" customFormat="1" ht="65.25" customHeight="1" thickBot="1" x14ac:dyDescent="0.35">
      <c r="A32" s="474" t="s">
        <v>113</v>
      </c>
      <c r="B32" s="475"/>
      <c r="C32" s="9" t="s">
        <v>611</v>
      </c>
      <c r="D32" s="10" t="s">
        <v>99</v>
      </c>
      <c r="E32" s="11" t="s">
        <v>11</v>
      </c>
      <c r="F32" s="42" t="s">
        <v>15</v>
      </c>
      <c r="G32" s="43" t="s">
        <v>16</v>
      </c>
      <c r="H32" s="42" t="s">
        <v>9</v>
      </c>
      <c r="I32" s="170">
        <f>T32</f>
        <v>118.71000000000001</v>
      </c>
      <c r="J32" s="44"/>
      <c r="K32" s="147">
        <v>1</v>
      </c>
      <c r="L32" s="148">
        <f>K32*83.01</f>
        <v>83.01</v>
      </c>
      <c r="M32" s="149">
        <v>0.5</v>
      </c>
      <c r="N32" s="148">
        <f>M32*53.13</f>
        <v>26.565000000000001</v>
      </c>
      <c r="O32" s="150">
        <v>0</v>
      </c>
      <c r="P32" s="151">
        <f>O32*1</f>
        <v>0</v>
      </c>
      <c r="Q32" s="149">
        <v>1.5</v>
      </c>
      <c r="R32" s="151">
        <f>Q32*6.09</f>
        <v>9.1349999999999998</v>
      </c>
      <c r="S32" s="150">
        <v>0</v>
      </c>
      <c r="T32" s="152">
        <f>L32+N32+P32+R32</f>
        <v>118.71000000000001</v>
      </c>
      <c r="U32"/>
      <c r="V32"/>
      <c r="W32"/>
    </row>
    <row r="33" spans="1:23" s="3" customFormat="1" ht="48" customHeight="1" thickBot="1" x14ac:dyDescent="0.35">
      <c r="A33" s="480" t="s">
        <v>114</v>
      </c>
      <c r="B33" s="481"/>
      <c r="C33" s="4" t="s">
        <v>612</v>
      </c>
      <c r="D33" s="5" t="s">
        <v>99</v>
      </c>
      <c r="E33" s="6" t="s">
        <v>11</v>
      </c>
      <c r="F33" s="7" t="s">
        <v>15</v>
      </c>
      <c r="G33" s="72" t="s">
        <v>16</v>
      </c>
      <c r="H33" s="79" t="s">
        <v>9</v>
      </c>
      <c r="I33" s="171">
        <f>T33</f>
        <v>118.71000000000001</v>
      </c>
      <c r="J33" s="83"/>
      <c r="K33" s="153">
        <v>1</v>
      </c>
      <c r="L33" s="141">
        <f t="shared" ref="L33:L40" si="14">K33*83.01</f>
        <v>83.01</v>
      </c>
      <c r="M33" s="142">
        <v>0.5</v>
      </c>
      <c r="N33" s="141">
        <f t="shared" ref="N33:N40" si="15">M33*53.13</f>
        <v>26.565000000000001</v>
      </c>
      <c r="O33" s="154">
        <v>0</v>
      </c>
      <c r="P33" s="144">
        <f t="shared" ref="P33:P40" si="16">O33*1</f>
        <v>0</v>
      </c>
      <c r="Q33" s="154">
        <v>1.5</v>
      </c>
      <c r="R33" s="144">
        <f t="shared" ref="R33:R40" si="17">Q33*6.09</f>
        <v>9.1349999999999998</v>
      </c>
      <c r="S33" s="154">
        <v>0</v>
      </c>
      <c r="T33" s="155">
        <f t="shared" ref="T33:T40" si="18">L33+N33+P33+R33</f>
        <v>118.71000000000001</v>
      </c>
      <c r="U33"/>
      <c r="V33"/>
      <c r="W33"/>
    </row>
    <row r="34" spans="1:23" s="3" customFormat="1" ht="45.75" customHeight="1" thickBot="1" x14ac:dyDescent="0.35">
      <c r="A34" s="472" t="s">
        <v>115</v>
      </c>
      <c r="B34" s="473"/>
      <c r="C34" s="9" t="s">
        <v>613</v>
      </c>
      <c r="D34" s="10" t="s">
        <v>99</v>
      </c>
      <c r="E34" s="11" t="s">
        <v>11</v>
      </c>
      <c r="F34" s="42" t="s">
        <v>15</v>
      </c>
      <c r="G34" s="43" t="s">
        <v>16</v>
      </c>
      <c r="H34" s="42" t="s">
        <v>9</v>
      </c>
      <c r="I34" s="172">
        <f>T34</f>
        <v>118.71000000000001</v>
      </c>
      <c r="J34" s="44"/>
      <c r="K34" s="156">
        <v>1</v>
      </c>
      <c r="L34" s="135">
        <f t="shared" si="14"/>
        <v>83.01</v>
      </c>
      <c r="M34" s="157">
        <v>0.5</v>
      </c>
      <c r="N34" s="135">
        <f t="shared" si="15"/>
        <v>26.565000000000001</v>
      </c>
      <c r="O34" s="157">
        <v>0</v>
      </c>
      <c r="P34" s="138">
        <f t="shared" si="16"/>
        <v>0</v>
      </c>
      <c r="Q34" s="157">
        <v>1.5</v>
      </c>
      <c r="R34" s="138">
        <f t="shared" si="17"/>
        <v>9.1349999999999998</v>
      </c>
      <c r="S34" s="157">
        <v>0</v>
      </c>
      <c r="T34" s="158">
        <f t="shared" si="18"/>
        <v>118.71000000000001</v>
      </c>
      <c r="U34"/>
      <c r="V34"/>
      <c r="W34"/>
    </row>
    <row r="35" spans="1:23" s="3" customFormat="1" ht="33" customHeight="1" thickBot="1" x14ac:dyDescent="0.35">
      <c r="A35" s="480" t="s">
        <v>116</v>
      </c>
      <c r="B35" s="481"/>
      <c r="C35" s="4" t="s">
        <v>613</v>
      </c>
      <c r="D35" s="5" t="s">
        <v>99</v>
      </c>
      <c r="E35" s="6" t="s">
        <v>11</v>
      </c>
      <c r="F35" s="7" t="s">
        <v>15</v>
      </c>
      <c r="G35" s="17" t="s">
        <v>338</v>
      </c>
      <c r="H35" s="79" t="s">
        <v>9</v>
      </c>
      <c r="I35" s="171">
        <f t="shared" ref="I35:I40" si="19">T35</f>
        <v>0</v>
      </c>
      <c r="J35" s="83"/>
      <c r="K35" s="153">
        <v>0</v>
      </c>
      <c r="L35" s="141">
        <f t="shared" si="14"/>
        <v>0</v>
      </c>
      <c r="M35" s="142">
        <v>0</v>
      </c>
      <c r="N35" s="141">
        <f t="shared" si="15"/>
        <v>0</v>
      </c>
      <c r="O35" s="154">
        <v>0</v>
      </c>
      <c r="P35" s="144">
        <f t="shared" si="16"/>
        <v>0</v>
      </c>
      <c r="Q35" s="154">
        <v>0</v>
      </c>
      <c r="R35" s="144">
        <f t="shared" si="17"/>
        <v>0</v>
      </c>
      <c r="S35" s="154">
        <v>0</v>
      </c>
      <c r="T35" s="155">
        <f t="shared" si="18"/>
        <v>0</v>
      </c>
      <c r="U35"/>
      <c r="V35"/>
      <c r="W35"/>
    </row>
    <row r="36" spans="1:23" s="3" customFormat="1" ht="69.75" customHeight="1" thickBot="1" x14ac:dyDescent="0.35">
      <c r="A36" s="472" t="s">
        <v>117</v>
      </c>
      <c r="B36" s="476"/>
      <c r="C36" s="42" t="s">
        <v>614</v>
      </c>
      <c r="D36" s="73" t="s">
        <v>121</v>
      </c>
      <c r="E36" s="42" t="s">
        <v>11</v>
      </c>
      <c r="F36" s="42" t="s">
        <v>15</v>
      </c>
      <c r="G36" s="43" t="s">
        <v>16</v>
      </c>
      <c r="H36" s="42" t="s">
        <v>7</v>
      </c>
      <c r="I36" s="172">
        <f t="shared" si="19"/>
        <v>0</v>
      </c>
      <c r="J36" s="44"/>
      <c r="K36" s="156">
        <v>0</v>
      </c>
      <c r="L36" s="135">
        <f t="shared" si="14"/>
        <v>0</v>
      </c>
      <c r="M36" s="157">
        <v>0</v>
      </c>
      <c r="N36" s="135">
        <f t="shared" si="15"/>
        <v>0</v>
      </c>
      <c r="O36" s="157">
        <v>0</v>
      </c>
      <c r="P36" s="138">
        <f t="shared" si="16"/>
        <v>0</v>
      </c>
      <c r="Q36" s="157">
        <v>0</v>
      </c>
      <c r="R36" s="138">
        <f t="shared" si="17"/>
        <v>0</v>
      </c>
      <c r="S36" s="157">
        <v>0</v>
      </c>
      <c r="T36" s="158">
        <f t="shared" si="18"/>
        <v>0</v>
      </c>
      <c r="U36"/>
      <c r="V36"/>
      <c r="W36"/>
    </row>
    <row r="37" spans="1:23" s="3" customFormat="1" ht="29.25" customHeight="1" thickBot="1" x14ac:dyDescent="0.35">
      <c r="A37" s="480" t="s">
        <v>118</v>
      </c>
      <c r="B37" s="481"/>
      <c r="C37" s="4" t="s">
        <v>623</v>
      </c>
      <c r="D37" s="5" t="s">
        <v>122</v>
      </c>
      <c r="E37" s="6" t="s">
        <v>11</v>
      </c>
      <c r="F37" s="7" t="s">
        <v>15</v>
      </c>
      <c r="G37" s="72" t="s">
        <v>350</v>
      </c>
      <c r="H37" s="79" t="s">
        <v>7</v>
      </c>
      <c r="I37" s="171">
        <f t="shared" si="19"/>
        <v>0</v>
      </c>
      <c r="J37" s="83"/>
      <c r="K37" s="153">
        <v>0</v>
      </c>
      <c r="L37" s="141">
        <f t="shared" si="14"/>
        <v>0</v>
      </c>
      <c r="M37" s="142">
        <v>0</v>
      </c>
      <c r="N37" s="141">
        <f t="shared" si="15"/>
        <v>0</v>
      </c>
      <c r="O37" s="154">
        <v>0</v>
      </c>
      <c r="P37" s="144">
        <f t="shared" si="16"/>
        <v>0</v>
      </c>
      <c r="Q37" s="154">
        <v>0</v>
      </c>
      <c r="R37" s="144">
        <f t="shared" si="17"/>
        <v>0</v>
      </c>
      <c r="S37" s="154">
        <v>0</v>
      </c>
      <c r="T37" s="155">
        <f t="shared" si="18"/>
        <v>0</v>
      </c>
      <c r="U37"/>
      <c r="V37"/>
      <c r="W37"/>
    </row>
    <row r="38" spans="1:23" s="3" customFormat="1" ht="53.25" customHeight="1" x14ac:dyDescent="0.3">
      <c r="A38" s="472" t="s">
        <v>119</v>
      </c>
      <c r="B38" s="476"/>
      <c r="C38" s="42" t="s">
        <v>627</v>
      </c>
      <c r="D38" s="73" t="s">
        <v>122</v>
      </c>
      <c r="E38" s="42" t="s">
        <v>11</v>
      </c>
      <c r="F38" s="42" t="s">
        <v>123</v>
      </c>
      <c r="G38" s="43" t="s">
        <v>351</v>
      </c>
      <c r="H38" s="42" t="s">
        <v>7</v>
      </c>
      <c r="I38" s="172">
        <f t="shared" si="19"/>
        <v>0</v>
      </c>
      <c r="J38" s="44"/>
      <c r="K38" s="156">
        <v>0</v>
      </c>
      <c r="L38" s="135">
        <f t="shared" si="14"/>
        <v>0</v>
      </c>
      <c r="M38" s="157">
        <v>0</v>
      </c>
      <c r="N38" s="135">
        <f t="shared" si="15"/>
        <v>0</v>
      </c>
      <c r="O38" s="157">
        <v>0</v>
      </c>
      <c r="P38" s="138">
        <f t="shared" si="16"/>
        <v>0</v>
      </c>
      <c r="Q38" s="157">
        <v>0</v>
      </c>
      <c r="R38" s="138">
        <f t="shared" si="17"/>
        <v>0</v>
      </c>
      <c r="S38" s="157">
        <v>0</v>
      </c>
      <c r="T38" s="158">
        <f t="shared" si="18"/>
        <v>0</v>
      </c>
      <c r="U38"/>
      <c r="V38"/>
      <c r="W38"/>
    </row>
    <row r="39" spans="1:23" s="3" customFormat="1" ht="53.25" customHeight="1" thickBot="1" x14ac:dyDescent="0.35">
      <c r="A39" s="472" t="s">
        <v>625</v>
      </c>
      <c r="B39" s="476"/>
      <c r="C39" s="42" t="s">
        <v>624</v>
      </c>
      <c r="D39" s="223" t="s">
        <v>122</v>
      </c>
      <c r="E39" s="42" t="s">
        <v>11</v>
      </c>
      <c r="F39" s="42" t="s">
        <v>16</v>
      </c>
      <c r="G39" s="43"/>
      <c r="H39" s="42" t="s">
        <v>9</v>
      </c>
      <c r="I39" s="172">
        <f t="shared" si="19"/>
        <v>981.56000000000006</v>
      </c>
      <c r="J39" s="44"/>
      <c r="K39" s="156">
        <v>9</v>
      </c>
      <c r="L39" s="135">
        <f t="shared" si="14"/>
        <v>747.09</v>
      </c>
      <c r="M39" s="157">
        <v>3</v>
      </c>
      <c r="N39" s="135">
        <f t="shared" si="15"/>
        <v>159.39000000000001</v>
      </c>
      <c r="O39" s="157">
        <v>2</v>
      </c>
      <c r="P39" s="138">
        <f t="shared" si="16"/>
        <v>2</v>
      </c>
      <c r="Q39" s="157">
        <v>12</v>
      </c>
      <c r="R39" s="138">
        <f t="shared" si="17"/>
        <v>73.08</v>
      </c>
      <c r="S39" s="157">
        <v>0</v>
      </c>
      <c r="T39" s="158">
        <f t="shared" si="18"/>
        <v>981.56000000000006</v>
      </c>
      <c r="U39"/>
      <c r="V39"/>
      <c r="W39"/>
    </row>
    <row r="40" spans="1:23" s="3" customFormat="1" ht="51.75" customHeight="1" thickBot="1" x14ac:dyDescent="0.35">
      <c r="A40" s="480" t="s">
        <v>670</v>
      </c>
      <c r="B40" s="481"/>
      <c r="C40" s="4" t="s">
        <v>628</v>
      </c>
      <c r="D40" s="5" t="s">
        <v>122</v>
      </c>
      <c r="E40" s="6" t="s">
        <v>11</v>
      </c>
      <c r="F40" s="7" t="s">
        <v>15</v>
      </c>
      <c r="G40" s="72" t="s">
        <v>16</v>
      </c>
      <c r="H40" s="79" t="s">
        <v>9</v>
      </c>
      <c r="I40" s="171">
        <f t="shared" si="19"/>
        <v>148.32000000000002</v>
      </c>
      <c r="J40" s="83"/>
      <c r="K40" s="153">
        <v>1</v>
      </c>
      <c r="L40" s="141">
        <f t="shared" si="14"/>
        <v>83.01</v>
      </c>
      <c r="M40" s="142">
        <v>1</v>
      </c>
      <c r="N40" s="141">
        <f t="shared" si="15"/>
        <v>53.13</v>
      </c>
      <c r="O40" s="154">
        <v>0</v>
      </c>
      <c r="P40" s="144">
        <f t="shared" si="16"/>
        <v>0</v>
      </c>
      <c r="Q40" s="154">
        <v>2</v>
      </c>
      <c r="R40" s="144">
        <f t="shared" si="17"/>
        <v>12.18</v>
      </c>
      <c r="S40" s="154">
        <v>0</v>
      </c>
      <c r="T40" s="155">
        <f t="shared" si="18"/>
        <v>148.32000000000002</v>
      </c>
      <c r="U40"/>
      <c r="V40"/>
      <c r="W40"/>
    </row>
    <row r="41" spans="1:23" s="3" customFormat="1" ht="49.5" customHeight="1" thickBot="1" x14ac:dyDescent="0.35">
      <c r="A41" s="447" t="s">
        <v>48</v>
      </c>
      <c r="B41" s="448"/>
      <c r="C41" s="37" t="s">
        <v>0</v>
      </c>
      <c r="D41" s="71" t="s">
        <v>1</v>
      </c>
      <c r="E41" s="37" t="s">
        <v>2</v>
      </c>
      <c r="F41" s="37" t="s">
        <v>3</v>
      </c>
      <c r="G41" s="37" t="s">
        <v>4</v>
      </c>
      <c r="H41" s="37" t="s">
        <v>5</v>
      </c>
      <c r="I41" s="39" t="s">
        <v>280</v>
      </c>
      <c r="J41" s="86"/>
      <c r="K41" s="165">
        <f t="shared" ref="K41:T41" si="20">SUM(K32:K40)</f>
        <v>13</v>
      </c>
      <c r="L41" s="168">
        <f t="shared" si="20"/>
        <v>1079.1300000000001</v>
      </c>
      <c r="M41" s="168">
        <f t="shared" si="20"/>
        <v>5.5</v>
      </c>
      <c r="N41" s="168">
        <f t="shared" si="20"/>
        <v>292.21500000000003</v>
      </c>
      <c r="O41" s="168">
        <f t="shared" si="20"/>
        <v>2</v>
      </c>
      <c r="P41" s="168">
        <f t="shared" si="20"/>
        <v>2</v>
      </c>
      <c r="Q41" s="168">
        <f t="shared" si="20"/>
        <v>18.5</v>
      </c>
      <c r="R41" s="168">
        <f t="shared" si="20"/>
        <v>112.66499999999999</v>
      </c>
      <c r="S41" s="168">
        <f t="shared" si="20"/>
        <v>0</v>
      </c>
      <c r="T41" s="169">
        <f t="shared" si="20"/>
        <v>1486.01</v>
      </c>
      <c r="U41"/>
      <c r="V41"/>
      <c r="W41"/>
    </row>
    <row r="42" spans="1:23" s="3" customFormat="1" ht="51.75" customHeight="1" thickBot="1" x14ac:dyDescent="0.35">
      <c r="A42" s="474" t="s">
        <v>113</v>
      </c>
      <c r="B42" s="475"/>
      <c r="C42" s="9" t="s">
        <v>611</v>
      </c>
      <c r="D42" s="10" t="s">
        <v>99</v>
      </c>
      <c r="E42" s="11" t="s">
        <v>11</v>
      </c>
      <c r="F42" s="42" t="s">
        <v>15</v>
      </c>
      <c r="G42" s="43" t="s">
        <v>16</v>
      </c>
      <c r="H42" s="42" t="s">
        <v>9</v>
      </c>
      <c r="I42" s="170">
        <f>T42</f>
        <v>118.71000000000001</v>
      </c>
      <c r="J42" s="44"/>
      <c r="K42" s="147">
        <v>1</v>
      </c>
      <c r="L42" s="148">
        <f>K42*83.01</f>
        <v>83.01</v>
      </c>
      <c r="M42" s="149">
        <v>0.5</v>
      </c>
      <c r="N42" s="148">
        <f>M42*53.13</f>
        <v>26.565000000000001</v>
      </c>
      <c r="O42" s="150">
        <v>0</v>
      </c>
      <c r="P42" s="151">
        <f>O42*1</f>
        <v>0</v>
      </c>
      <c r="Q42" s="149">
        <v>1.5</v>
      </c>
      <c r="R42" s="151">
        <f>Q42*6.09</f>
        <v>9.1349999999999998</v>
      </c>
      <c r="S42" s="150">
        <v>0</v>
      </c>
      <c r="T42" s="152">
        <f>L42+N42+P42+R42</f>
        <v>118.71000000000001</v>
      </c>
      <c r="U42"/>
      <c r="V42"/>
      <c r="W42"/>
    </row>
    <row r="43" spans="1:23" s="3" customFormat="1" ht="33" thickBot="1" x14ac:dyDescent="0.35">
      <c r="A43" s="480" t="s">
        <v>114</v>
      </c>
      <c r="B43" s="481"/>
      <c r="C43" s="4" t="s">
        <v>612</v>
      </c>
      <c r="D43" s="5" t="s">
        <v>99</v>
      </c>
      <c r="E43" s="6" t="s">
        <v>11</v>
      </c>
      <c r="F43" s="7" t="s">
        <v>15</v>
      </c>
      <c r="G43" s="72" t="s">
        <v>16</v>
      </c>
      <c r="H43" s="79" t="s">
        <v>9</v>
      </c>
      <c r="I43" s="171">
        <f>T43</f>
        <v>118.71000000000001</v>
      </c>
      <c r="J43" s="83"/>
      <c r="K43" s="153">
        <v>1</v>
      </c>
      <c r="L43" s="141">
        <f t="shared" ref="L43:L49" si="21">K43*83.01</f>
        <v>83.01</v>
      </c>
      <c r="M43" s="142">
        <v>0.5</v>
      </c>
      <c r="N43" s="141">
        <f t="shared" ref="N43:N49" si="22">M43*53.13</f>
        <v>26.565000000000001</v>
      </c>
      <c r="O43" s="154">
        <v>0</v>
      </c>
      <c r="P43" s="144">
        <f t="shared" ref="P43:P49" si="23">O43*1</f>
        <v>0</v>
      </c>
      <c r="Q43" s="154">
        <v>1.5</v>
      </c>
      <c r="R43" s="144">
        <f t="shared" ref="R43:R49" si="24">Q43*6.09</f>
        <v>9.1349999999999998</v>
      </c>
      <c r="S43" s="154">
        <v>0</v>
      </c>
      <c r="T43" s="155">
        <f t="shared" ref="T43:T49" si="25">L43+N43+P43+R43</f>
        <v>118.71000000000001</v>
      </c>
      <c r="U43"/>
      <c r="V43"/>
      <c r="W43"/>
    </row>
    <row r="44" spans="1:23" s="3" customFormat="1" ht="27" customHeight="1" thickBot="1" x14ac:dyDescent="0.35">
      <c r="A44" s="472" t="s">
        <v>115</v>
      </c>
      <c r="B44" s="473"/>
      <c r="C44" s="9" t="s">
        <v>613</v>
      </c>
      <c r="D44" s="10" t="s">
        <v>99</v>
      </c>
      <c r="E44" s="11" t="s">
        <v>11</v>
      </c>
      <c r="F44" s="42" t="s">
        <v>15</v>
      </c>
      <c r="G44" s="44" t="s">
        <v>16</v>
      </c>
      <c r="H44" s="42" t="s">
        <v>9</v>
      </c>
      <c r="I44" s="172">
        <f>T44</f>
        <v>118.71000000000001</v>
      </c>
      <c r="J44" s="44"/>
      <c r="K44" s="156">
        <v>1</v>
      </c>
      <c r="L44" s="135">
        <f t="shared" si="21"/>
        <v>83.01</v>
      </c>
      <c r="M44" s="157">
        <v>0.5</v>
      </c>
      <c r="N44" s="135">
        <f t="shared" si="22"/>
        <v>26.565000000000001</v>
      </c>
      <c r="O44" s="157">
        <v>0</v>
      </c>
      <c r="P44" s="138">
        <f t="shared" si="23"/>
        <v>0</v>
      </c>
      <c r="Q44" s="157">
        <v>1.5</v>
      </c>
      <c r="R44" s="138">
        <f t="shared" si="24"/>
        <v>9.1349999999999998</v>
      </c>
      <c r="S44" s="157">
        <v>0</v>
      </c>
      <c r="T44" s="158">
        <f t="shared" si="25"/>
        <v>118.71000000000001</v>
      </c>
      <c r="U44"/>
      <c r="V44"/>
      <c r="W44"/>
    </row>
    <row r="45" spans="1:23" s="3" customFormat="1" ht="45" customHeight="1" thickBot="1" x14ac:dyDescent="0.35">
      <c r="A45" s="480" t="s">
        <v>116</v>
      </c>
      <c r="B45" s="481"/>
      <c r="C45" s="4" t="s">
        <v>613</v>
      </c>
      <c r="D45" s="5" t="s">
        <v>99</v>
      </c>
      <c r="E45" s="6" t="s">
        <v>11</v>
      </c>
      <c r="F45" s="7" t="s">
        <v>15</v>
      </c>
      <c r="G45" s="17" t="s">
        <v>338</v>
      </c>
      <c r="H45" s="79" t="s">
        <v>9</v>
      </c>
      <c r="I45" s="171">
        <f t="shared" ref="I45:I49" si="26">T45</f>
        <v>0</v>
      </c>
      <c r="J45" s="83"/>
      <c r="K45" s="153">
        <v>0</v>
      </c>
      <c r="L45" s="141">
        <f t="shared" si="21"/>
        <v>0</v>
      </c>
      <c r="M45" s="142">
        <v>0</v>
      </c>
      <c r="N45" s="141">
        <f t="shared" si="22"/>
        <v>0</v>
      </c>
      <c r="O45" s="154">
        <v>0</v>
      </c>
      <c r="P45" s="144">
        <f t="shared" si="23"/>
        <v>0</v>
      </c>
      <c r="Q45" s="154">
        <v>0</v>
      </c>
      <c r="R45" s="144">
        <f t="shared" si="24"/>
        <v>0</v>
      </c>
      <c r="S45" s="154">
        <v>0</v>
      </c>
      <c r="T45" s="155">
        <f t="shared" si="25"/>
        <v>0</v>
      </c>
      <c r="U45"/>
      <c r="V45"/>
      <c r="W45"/>
    </row>
    <row r="46" spans="1:23" s="3" customFormat="1" ht="55.5" customHeight="1" thickBot="1" x14ac:dyDescent="0.35">
      <c r="A46" s="472" t="s">
        <v>117</v>
      </c>
      <c r="B46" s="473"/>
      <c r="C46" s="9" t="s">
        <v>614</v>
      </c>
      <c r="D46" s="10" t="s">
        <v>121</v>
      </c>
      <c r="E46" s="11" t="s">
        <v>11</v>
      </c>
      <c r="F46" s="45" t="s">
        <v>15</v>
      </c>
      <c r="G46" s="43" t="s">
        <v>16</v>
      </c>
      <c r="H46" s="42" t="s">
        <v>7</v>
      </c>
      <c r="I46" s="172">
        <f t="shared" si="26"/>
        <v>0</v>
      </c>
      <c r="J46" s="44"/>
      <c r="K46" s="156">
        <v>0</v>
      </c>
      <c r="L46" s="135">
        <f t="shared" si="21"/>
        <v>0</v>
      </c>
      <c r="M46" s="157">
        <v>0</v>
      </c>
      <c r="N46" s="135">
        <f t="shared" si="22"/>
        <v>0</v>
      </c>
      <c r="O46" s="157">
        <v>0</v>
      </c>
      <c r="P46" s="138">
        <f t="shared" si="23"/>
        <v>0</v>
      </c>
      <c r="Q46" s="157">
        <v>0</v>
      </c>
      <c r="R46" s="138">
        <f t="shared" si="24"/>
        <v>0</v>
      </c>
      <c r="S46" s="157">
        <v>0</v>
      </c>
      <c r="T46" s="158">
        <f t="shared" si="25"/>
        <v>0</v>
      </c>
      <c r="U46"/>
      <c r="V46"/>
      <c r="W46"/>
    </row>
    <row r="47" spans="1:23" s="3" customFormat="1" ht="55.5" customHeight="1" thickBot="1" x14ac:dyDescent="0.35">
      <c r="A47" s="480" t="s">
        <v>632</v>
      </c>
      <c r="B47" s="481"/>
      <c r="C47" s="4" t="s">
        <v>629</v>
      </c>
      <c r="D47" s="5" t="s">
        <v>100</v>
      </c>
      <c r="E47" s="6" t="s">
        <v>11</v>
      </c>
      <c r="F47" s="7" t="s">
        <v>124</v>
      </c>
      <c r="G47" s="72" t="s">
        <v>350</v>
      </c>
      <c r="H47" s="79" t="s">
        <v>7</v>
      </c>
      <c r="I47" s="171">
        <f t="shared" si="26"/>
        <v>0</v>
      </c>
      <c r="J47" s="83"/>
      <c r="K47" s="153">
        <v>0</v>
      </c>
      <c r="L47" s="141">
        <f t="shared" si="21"/>
        <v>0</v>
      </c>
      <c r="M47" s="142">
        <v>0</v>
      </c>
      <c r="N47" s="141">
        <f t="shared" si="22"/>
        <v>0</v>
      </c>
      <c r="O47" s="154">
        <v>0</v>
      </c>
      <c r="P47" s="144">
        <f t="shared" si="23"/>
        <v>0</v>
      </c>
      <c r="Q47" s="154">
        <v>0</v>
      </c>
      <c r="R47" s="144">
        <f t="shared" si="24"/>
        <v>0</v>
      </c>
      <c r="S47" s="154">
        <v>0</v>
      </c>
      <c r="T47" s="155">
        <f t="shared" si="25"/>
        <v>0</v>
      </c>
      <c r="U47"/>
      <c r="V47"/>
      <c r="W47"/>
    </row>
    <row r="48" spans="1:23" s="3" customFormat="1" ht="55.5" customHeight="1" x14ac:dyDescent="0.3">
      <c r="A48" s="472" t="s">
        <v>671</v>
      </c>
      <c r="B48" s="476"/>
      <c r="C48" s="42" t="s">
        <v>624</v>
      </c>
      <c r="D48" s="223" t="s">
        <v>122</v>
      </c>
      <c r="E48" s="42" t="s">
        <v>11</v>
      </c>
      <c r="F48" s="42" t="s">
        <v>16</v>
      </c>
      <c r="G48" s="43" t="s">
        <v>16</v>
      </c>
      <c r="H48" s="42" t="s">
        <v>9</v>
      </c>
      <c r="I48" s="172">
        <f t="shared" si="26"/>
        <v>981.56000000000006</v>
      </c>
      <c r="J48" s="44"/>
      <c r="K48" s="156">
        <v>9</v>
      </c>
      <c r="L48" s="135">
        <f t="shared" si="21"/>
        <v>747.09</v>
      </c>
      <c r="M48" s="157">
        <v>3</v>
      </c>
      <c r="N48" s="135">
        <f t="shared" si="22"/>
        <v>159.39000000000001</v>
      </c>
      <c r="O48" s="157">
        <v>2</v>
      </c>
      <c r="P48" s="138">
        <f t="shared" si="23"/>
        <v>2</v>
      </c>
      <c r="Q48" s="157">
        <v>12</v>
      </c>
      <c r="R48" s="138">
        <f t="shared" si="24"/>
        <v>73.08</v>
      </c>
      <c r="S48" s="157">
        <v>0</v>
      </c>
      <c r="T48" s="158">
        <f t="shared" si="25"/>
        <v>981.56000000000006</v>
      </c>
      <c r="U48"/>
      <c r="V48"/>
      <c r="W48"/>
    </row>
    <row r="49" spans="1:23" s="3" customFormat="1" ht="55.5" customHeight="1" thickBot="1" x14ac:dyDescent="0.35">
      <c r="A49" s="472" t="s">
        <v>633</v>
      </c>
      <c r="B49" s="476"/>
      <c r="C49" s="42" t="s">
        <v>630</v>
      </c>
      <c r="D49" s="73" t="s">
        <v>100</v>
      </c>
      <c r="E49" s="42" t="s">
        <v>11</v>
      </c>
      <c r="F49" s="44" t="s">
        <v>125</v>
      </c>
      <c r="G49" s="43" t="s">
        <v>351</v>
      </c>
      <c r="H49" s="42" t="s">
        <v>7</v>
      </c>
      <c r="I49" s="172">
        <f t="shared" si="26"/>
        <v>0</v>
      </c>
      <c r="J49" s="44"/>
      <c r="K49" s="156">
        <v>0</v>
      </c>
      <c r="L49" s="135">
        <f t="shared" si="21"/>
        <v>0</v>
      </c>
      <c r="M49" s="157">
        <v>0</v>
      </c>
      <c r="N49" s="135">
        <f t="shared" si="22"/>
        <v>0</v>
      </c>
      <c r="O49" s="157">
        <v>0</v>
      </c>
      <c r="P49" s="138">
        <f t="shared" si="23"/>
        <v>0</v>
      </c>
      <c r="Q49" s="157">
        <v>0</v>
      </c>
      <c r="R49" s="138">
        <f t="shared" si="24"/>
        <v>0</v>
      </c>
      <c r="S49" s="157">
        <v>0</v>
      </c>
      <c r="T49" s="158">
        <f t="shared" si="25"/>
        <v>0</v>
      </c>
      <c r="U49"/>
      <c r="V49"/>
      <c r="W49"/>
    </row>
    <row r="50" spans="1:23" s="3" customFormat="1" ht="58.5" customHeight="1" thickBot="1" x14ac:dyDescent="0.35">
      <c r="A50" s="447" t="s">
        <v>49</v>
      </c>
      <c r="B50" s="448"/>
      <c r="C50" s="37" t="s">
        <v>0</v>
      </c>
      <c r="D50" s="71" t="s">
        <v>1</v>
      </c>
      <c r="E50" s="37" t="s">
        <v>2</v>
      </c>
      <c r="F50" s="37" t="s">
        <v>3</v>
      </c>
      <c r="G50" s="37" t="s">
        <v>4</v>
      </c>
      <c r="H50" s="37" t="s">
        <v>5</v>
      </c>
      <c r="I50" s="39" t="s">
        <v>280</v>
      </c>
      <c r="J50" s="86"/>
      <c r="K50" s="165">
        <f t="shared" ref="K50:T50" si="27">SUM(K42:K49)</f>
        <v>12</v>
      </c>
      <c r="L50" s="168">
        <f t="shared" si="27"/>
        <v>996.12000000000012</v>
      </c>
      <c r="M50" s="168">
        <f t="shared" si="27"/>
        <v>4.5</v>
      </c>
      <c r="N50" s="168">
        <f t="shared" si="27"/>
        <v>239.08500000000004</v>
      </c>
      <c r="O50" s="168">
        <f t="shared" si="27"/>
        <v>2</v>
      </c>
      <c r="P50" s="168">
        <f t="shared" si="27"/>
        <v>2</v>
      </c>
      <c r="Q50" s="168">
        <f t="shared" si="27"/>
        <v>16.5</v>
      </c>
      <c r="R50" s="168">
        <f t="shared" si="27"/>
        <v>100.485</v>
      </c>
      <c r="S50" s="168">
        <f t="shared" si="27"/>
        <v>0</v>
      </c>
      <c r="T50" s="168">
        <f t="shared" si="27"/>
        <v>1337.69</v>
      </c>
      <c r="U50"/>
      <c r="V50"/>
      <c r="W50"/>
    </row>
    <row r="51" spans="1:23" s="3" customFormat="1" ht="63" customHeight="1" thickBot="1" x14ac:dyDescent="0.35">
      <c r="A51" s="482" t="s">
        <v>126</v>
      </c>
      <c r="B51" s="483"/>
      <c r="C51" s="1" t="s">
        <v>611</v>
      </c>
      <c r="D51" s="2" t="s">
        <v>99</v>
      </c>
      <c r="E51" s="11" t="s">
        <v>11</v>
      </c>
      <c r="F51" s="46" t="s">
        <v>15</v>
      </c>
      <c r="G51" s="47" t="s">
        <v>16</v>
      </c>
      <c r="H51" s="164" t="s">
        <v>9</v>
      </c>
      <c r="I51" s="170">
        <f>T51</f>
        <v>118.71000000000001</v>
      </c>
      <c r="J51" s="44"/>
      <c r="K51" s="147">
        <v>1</v>
      </c>
      <c r="L51" s="148">
        <f>K51*83.01</f>
        <v>83.01</v>
      </c>
      <c r="M51" s="149">
        <v>0.5</v>
      </c>
      <c r="N51" s="148">
        <f>M51*53.13</f>
        <v>26.565000000000001</v>
      </c>
      <c r="O51" s="150">
        <v>0</v>
      </c>
      <c r="P51" s="151">
        <f>O51*1</f>
        <v>0</v>
      </c>
      <c r="Q51" s="149">
        <v>1.5</v>
      </c>
      <c r="R51" s="151">
        <f>Q51*6.09</f>
        <v>9.1349999999999998</v>
      </c>
      <c r="S51" s="150">
        <v>0</v>
      </c>
      <c r="T51" s="152">
        <f>L51+N51+P51+R51</f>
        <v>118.71000000000001</v>
      </c>
      <c r="U51"/>
      <c r="V51"/>
      <c r="W51"/>
    </row>
    <row r="52" spans="1:23" s="3" customFormat="1" ht="51.75" customHeight="1" thickBot="1" x14ac:dyDescent="0.35">
      <c r="A52" s="480" t="s">
        <v>127</v>
      </c>
      <c r="B52" s="481"/>
      <c r="C52" s="4" t="s">
        <v>612</v>
      </c>
      <c r="D52" s="5" t="s">
        <v>99</v>
      </c>
      <c r="E52" s="6" t="s">
        <v>11</v>
      </c>
      <c r="F52" s="7" t="s">
        <v>15</v>
      </c>
      <c r="G52" s="72" t="s">
        <v>16</v>
      </c>
      <c r="H52" s="79" t="s">
        <v>9</v>
      </c>
      <c r="I52" s="171">
        <f>T52</f>
        <v>118.71000000000001</v>
      </c>
      <c r="J52" s="83"/>
      <c r="K52" s="153">
        <v>1</v>
      </c>
      <c r="L52" s="141">
        <f t="shared" ref="L52:L60" si="28">K52*83.01</f>
        <v>83.01</v>
      </c>
      <c r="M52" s="142">
        <v>0.5</v>
      </c>
      <c r="N52" s="141">
        <f t="shared" ref="N52:N60" si="29">M52*53.13</f>
        <v>26.565000000000001</v>
      </c>
      <c r="O52" s="154">
        <v>0</v>
      </c>
      <c r="P52" s="144">
        <f t="shared" ref="P52:P60" si="30">O52*1</f>
        <v>0</v>
      </c>
      <c r="Q52" s="154">
        <v>1.5</v>
      </c>
      <c r="R52" s="144">
        <f t="shared" ref="R52:R60" si="31">Q52*6.09</f>
        <v>9.1349999999999998</v>
      </c>
      <c r="S52" s="154">
        <v>0</v>
      </c>
      <c r="T52" s="155">
        <f t="shared" ref="T52:T60" si="32">L52+N52+P52+R52</f>
        <v>118.71000000000001</v>
      </c>
      <c r="U52"/>
      <c r="V52"/>
      <c r="W52"/>
    </row>
    <row r="53" spans="1:23" s="3" customFormat="1" ht="51.75" customHeight="1" thickBot="1" x14ac:dyDescent="0.35">
      <c r="A53" s="472" t="s">
        <v>128</v>
      </c>
      <c r="B53" s="473"/>
      <c r="C53" s="9" t="s">
        <v>613</v>
      </c>
      <c r="D53" s="10" t="s">
        <v>99</v>
      </c>
      <c r="E53" s="11" t="s">
        <v>11</v>
      </c>
      <c r="F53" s="45" t="s">
        <v>15</v>
      </c>
      <c r="G53" s="43" t="s">
        <v>16</v>
      </c>
      <c r="H53" s="42" t="s">
        <v>9</v>
      </c>
      <c r="I53" s="172">
        <f>T53</f>
        <v>118.71000000000001</v>
      </c>
      <c r="J53" s="44"/>
      <c r="K53" s="156">
        <v>1</v>
      </c>
      <c r="L53" s="135">
        <f t="shared" si="28"/>
        <v>83.01</v>
      </c>
      <c r="M53" s="157">
        <v>0.5</v>
      </c>
      <c r="N53" s="135">
        <f t="shared" si="29"/>
        <v>26.565000000000001</v>
      </c>
      <c r="O53" s="157">
        <v>0</v>
      </c>
      <c r="P53" s="138">
        <f t="shared" si="30"/>
        <v>0</v>
      </c>
      <c r="Q53" s="157">
        <v>1.5</v>
      </c>
      <c r="R53" s="138">
        <f t="shared" si="31"/>
        <v>9.1349999999999998</v>
      </c>
      <c r="S53" s="157">
        <v>0</v>
      </c>
      <c r="T53" s="158">
        <f t="shared" si="32"/>
        <v>118.71000000000001</v>
      </c>
      <c r="U53"/>
      <c r="V53"/>
      <c r="W53"/>
    </row>
    <row r="54" spans="1:23" s="3" customFormat="1" ht="51.75" customHeight="1" thickBot="1" x14ac:dyDescent="0.35">
      <c r="A54" s="480" t="s">
        <v>129</v>
      </c>
      <c r="B54" s="486"/>
      <c r="C54" s="17" t="s">
        <v>613</v>
      </c>
      <c r="D54" s="72" t="s">
        <v>99</v>
      </c>
      <c r="E54" s="17" t="s">
        <v>11</v>
      </c>
      <c r="F54" s="17" t="s">
        <v>15</v>
      </c>
      <c r="G54" s="17" t="s">
        <v>338</v>
      </c>
      <c r="H54" s="79" t="s">
        <v>9</v>
      </c>
      <c r="I54" s="171">
        <f t="shared" ref="I54:I60" si="33">T54</f>
        <v>0</v>
      </c>
      <c r="J54" s="83"/>
      <c r="K54" s="153">
        <v>0</v>
      </c>
      <c r="L54" s="141">
        <f t="shared" si="28"/>
        <v>0</v>
      </c>
      <c r="M54" s="142">
        <v>0</v>
      </c>
      <c r="N54" s="141">
        <f t="shared" si="29"/>
        <v>0</v>
      </c>
      <c r="O54" s="154">
        <v>0</v>
      </c>
      <c r="P54" s="144">
        <f t="shared" si="30"/>
        <v>0</v>
      </c>
      <c r="Q54" s="154">
        <v>0</v>
      </c>
      <c r="R54" s="144">
        <f t="shared" si="31"/>
        <v>0</v>
      </c>
      <c r="S54" s="154">
        <v>0</v>
      </c>
      <c r="T54" s="155">
        <f t="shared" si="32"/>
        <v>0</v>
      </c>
      <c r="U54"/>
      <c r="V54"/>
      <c r="W54"/>
    </row>
    <row r="55" spans="1:23" s="3" customFormat="1" ht="51.75" customHeight="1" thickBot="1" x14ac:dyDescent="0.35">
      <c r="A55" s="472" t="s">
        <v>130</v>
      </c>
      <c r="B55" s="473"/>
      <c r="C55" s="9" t="s">
        <v>614</v>
      </c>
      <c r="D55" s="10" t="s">
        <v>121</v>
      </c>
      <c r="E55" s="11" t="s">
        <v>11</v>
      </c>
      <c r="F55" s="45" t="s">
        <v>15</v>
      </c>
      <c r="G55" s="43" t="s">
        <v>16</v>
      </c>
      <c r="H55" s="42" t="s">
        <v>7</v>
      </c>
      <c r="I55" s="172">
        <f t="shared" si="33"/>
        <v>0</v>
      </c>
      <c r="J55" s="44"/>
      <c r="K55" s="156">
        <v>0</v>
      </c>
      <c r="L55" s="135">
        <f t="shared" si="28"/>
        <v>0</v>
      </c>
      <c r="M55" s="157">
        <v>0</v>
      </c>
      <c r="N55" s="135">
        <f t="shared" si="29"/>
        <v>0</v>
      </c>
      <c r="O55" s="157">
        <v>0</v>
      </c>
      <c r="P55" s="138">
        <f t="shared" si="30"/>
        <v>0</v>
      </c>
      <c r="Q55" s="157">
        <v>0</v>
      </c>
      <c r="R55" s="138">
        <f t="shared" si="31"/>
        <v>0</v>
      </c>
      <c r="S55" s="157">
        <v>0</v>
      </c>
      <c r="T55" s="158">
        <f t="shared" si="32"/>
        <v>0</v>
      </c>
      <c r="U55"/>
      <c r="V55"/>
      <c r="W55"/>
    </row>
    <row r="56" spans="1:23" s="3" customFormat="1" ht="51.75" customHeight="1" thickBot="1" x14ac:dyDescent="0.35">
      <c r="A56" s="480" t="s">
        <v>131</v>
      </c>
      <c r="B56" s="486"/>
      <c r="C56" s="17" t="s">
        <v>634</v>
      </c>
      <c r="D56" s="72" t="s">
        <v>100</v>
      </c>
      <c r="E56" s="17" t="s">
        <v>11</v>
      </c>
      <c r="F56" s="17" t="s">
        <v>138</v>
      </c>
      <c r="G56" s="72" t="s">
        <v>350</v>
      </c>
      <c r="H56" s="79" t="s">
        <v>7</v>
      </c>
      <c r="I56" s="171">
        <f t="shared" si="33"/>
        <v>0</v>
      </c>
      <c r="J56" s="83"/>
      <c r="K56" s="153">
        <v>0</v>
      </c>
      <c r="L56" s="141">
        <f t="shared" si="28"/>
        <v>0</v>
      </c>
      <c r="M56" s="142">
        <v>0</v>
      </c>
      <c r="N56" s="141">
        <f t="shared" si="29"/>
        <v>0</v>
      </c>
      <c r="O56" s="154">
        <v>0</v>
      </c>
      <c r="P56" s="144">
        <f t="shared" si="30"/>
        <v>0</v>
      </c>
      <c r="Q56" s="154">
        <v>0</v>
      </c>
      <c r="R56" s="144">
        <f t="shared" si="31"/>
        <v>0</v>
      </c>
      <c r="S56" s="154">
        <v>0</v>
      </c>
      <c r="T56" s="155">
        <f t="shared" si="32"/>
        <v>0</v>
      </c>
      <c r="U56"/>
      <c r="V56"/>
      <c r="W56"/>
    </row>
    <row r="57" spans="1:23" s="3" customFormat="1" ht="51.75" customHeight="1" thickBot="1" x14ac:dyDescent="0.35">
      <c r="A57" s="472" t="s">
        <v>132</v>
      </c>
      <c r="B57" s="473"/>
      <c r="C57" s="9" t="s">
        <v>135</v>
      </c>
      <c r="D57" s="10" t="s">
        <v>100</v>
      </c>
      <c r="E57" s="11" t="s">
        <v>11</v>
      </c>
      <c r="F57" s="45" t="s">
        <v>139</v>
      </c>
      <c r="G57" s="43" t="s">
        <v>112</v>
      </c>
      <c r="H57" s="42" t="s">
        <v>7</v>
      </c>
      <c r="I57" s="172">
        <f t="shared" si="33"/>
        <v>0</v>
      </c>
      <c r="J57" s="44"/>
      <c r="K57" s="156">
        <v>0</v>
      </c>
      <c r="L57" s="135">
        <f t="shared" si="28"/>
        <v>0</v>
      </c>
      <c r="M57" s="157">
        <v>0</v>
      </c>
      <c r="N57" s="135">
        <f t="shared" si="29"/>
        <v>0</v>
      </c>
      <c r="O57" s="157">
        <v>0</v>
      </c>
      <c r="P57" s="138">
        <f t="shared" si="30"/>
        <v>0</v>
      </c>
      <c r="Q57" s="157">
        <v>0</v>
      </c>
      <c r="R57" s="138">
        <f t="shared" si="31"/>
        <v>0</v>
      </c>
      <c r="S57" s="157">
        <v>0</v>
      </c>
      <c r="T57" s="158">
        <f t="shared" si="32"/>
        <v>0</v>
      </c>
      <c r="U57"/>
      <c r="V57"/>
      <c r="W57"/>
    </row>
    <row r="58" spans="1:23" s="3" customFormat="1" ht="51.75" customHeight="1" thickBot="1" x14ac:dyDescent="0.35">
      <c r="A58" s="480" t="s">
        <v>133</v>
      </c>
      <c r="B58" s="486"/>
      <c r="C58" s="17" t="s">
        <v>136</v>
      </c>
      <c r="D58" s="72" t="s">
        <v>100</v>
      </c>
      <c r="E58" s="17" t="s">
        <v>11</v>
      </c>
      <c r="F58" s="17" t="s">
        <v>140</v>
      </c>
      <c r="G58" s="72" t="s">
        <v>112</v>
      </c>
      <c r="H58" s="79" t="s">
        <v>7</v>
      </c>
      <c r="I58" s="171">
        <f t="shared" si="33"/>
        <v>0</v>
      </c>
      <c r="J58" s="83"/>
      <c r="K58" s="153">
        <v>0</v>
      </c>
      <c r="L58" s="141">
        <f t="shared" si="28"/>
        <v>0</v>
      </c>
      <c r="M58" s="142">
        <v>0</v>
      </c>
      <c r="N58" s="141">
        <f t="shared" si="29"/>
        <v>0</v>
      </c>
      <c r="O58" s="154">
        <v>0</v>
      </c>
      <c r="P58" s="144">
        <f t="shared" si="30"/>
        <v>0</v>
      </c>
      <c r="Q58" s="154">
        <v>0</v>
      </c>
      <c r="R58" s="144">
        <f t="shared" si="31"/>
        <v>0</v>
      </c>
      <c r="S58" s="154">
        <v>0</v>
      </c>
      <c r="T58" s="155">
        <f t="shared" si="32"/>
        <v>0</v>
      </c>
      <c r="U58"/>
      <c r="V58"/>
      <c r="W58"/>
    </row>
    <row r="59" spans="1:23" s="3" customFormat="1" ht="84.75" customHeight="1" thickBot="1" x14ac:dyDescent="0.35">
      <c r="A59" s="472" t="s">
        <v>134</v>
      </c>
      <c r="B59" s="473"/>
      <c r="C59" s="9" t="s">
        <v>137</v>
      </c>
      <c r="D59" s="10" t="s">
        <v>100</v>
      </c>
      <c r="E59" s="11" t="s">
        <v>11</v>
      </c>
      <c r="F59" s="45" t="s">
        <v>15</v>
      </c>
      <c r="G59" s="43" t="s">
        <v>16</v>
      </c>
      <c r="H59" s="42" t="s">
        <v>9</v>
      </c>
      <c r="I59" s="172">
        <f t="shared" si="33"/>
        <v>148.32000000000002</v>
      </c>
      <c r="J59" s="44"/>
      <c r="K59" s="156">
        <v>1</v>
      </c>
      <c r="L59" s="135">
        <f t="shared" si="28"/>
        <v>83.01</v>
      </c>
      <c r="M59" s="157">
        <v>1</v>
      </c>
      <c r="N59" s="135">
        <f t="shared" si="29"/>
        <v>53.13</v>
      </c>
      <c r="O59" s="157">
        <v>0</v>
      </c>
      <c r="P59" s="138">
        <f t="shared" si="30"/>
        <v>0</v>
      </c>
      <c r="Q59" s="157">
        <v>2</v>
      </c>
      <c r="R59" s="138">
        <f t="shared" si="31"/>
        <v>12.18</v>
      </c>
      <c r="S59" s="157">
        <v>0</v>
      </c>
      <c r="T59" s="158">
        <f t="shared" si="32"/>
        <v>148.32000000000002</v>
      </c>
      <c r="U59"/>
      <c r="V59"/>
      <c r="W59"/>
    </row>
    <row r="60" spans="1:23" s="3" customFormat="1" ht="51.75" customHeight="1" thickBot="1" x14ac:dyDescent="0.35">
      <c r="A60" s="472" t="s">
        <v>672</v>
      </c>
      <c r="B60" s="476"/>
      <c r="C60" s="42" t="s">
        <v>624</v>
      </c>
      <c r="D60" s="223" t="s">
        <v>122</v>
      </c>
      <c r="E60" s="42" t="s">
        <v>11</v>
      </c>
      <c r="F60" s="42" t="s">
        <v>16</v>
      </c>
      <c r="G60" s="43" t="s">
        <v>16</v>
      </c>
      <c r="H60" s="42" t="s">
        <v>9</v>
      </c>
      <c r="I60" s="172">
        <f t="shared" si="33"/>
        <v>981.56000000000006</v>
      </c>
      <c r="J60" s="44"/>
      <c r="K60" s="156">
        <v>9</v>
      </c>
      <c r="L60" s="135">
        <f t="shared" si="28"/>
        <v>747.09</v>
      </c>
      <c r="M60" s="157">
        <v>3</v>
      </c>
      <c r="N60" s="135">
        <f t="shared" si="29"/>
        <v>159.39000000000001</v>
      </c>
      <c r="O60" s="157">
        <v>2</v>
      </c>
      <c r="P60" s="138">
        <f t="shared" si="30"/>
        <v>2</v>
      </c>
      <c r="Q60" s="157">
        <v>12</v>
      </c>
      <c r="R60" s="138">
        <f t="shared" si="31"/>
        <v>73.08</v>
      </c>
      <c r="S60" s="157">
        <v>0</v>
      </c>
      <c r="T60" s="158">
        <f t="shared" si="32"/>
        <v>981.56000000000006</v>
      </c>
      <c r="U60"/>
      <c r="V60"/>
      <c r="W60"/>
    </row>
    <row r="61" spans="1:23" ht="15" customHeight="1" thickBot="1" x14ac:dyDescent="0.35">
      <c r="A61" s="447" t="s">
        <v>50</v>
      </c>
      <c r="B61" s="448"/>
      <c r="C61" s="37" t="s">
        <v>0</v>
      </c>
      <c r="D61" s="71" t="s">
        <v>1</v>
      </c>
      <c r="E61" s="37" t="s">
        <v>2</v>
      </c>
      <c r="F61" s="37" t="s">
        <v>3</v>
      </c>
      <c r="G61" s="37" t="s">
        <v>4</v>
      </c>
      <c r="H61" s="37" t="s">
        <v>5</v>
      </c>
      <c r="I61" s="39" t="s">
        <v>280</v>
      </c>
      <c r="J61" s="86"/>
      <c r="K61" s="165">
        <f t="shared" ref="K61:T61" si="34">SUM(K51:K60)</f>
        <v>13</v>
      </c>
      <c r="L61" s="168">
        <f t="shared" si="34"/>
        <v>1079.1300000000001</v>
      </c>
      <c r="M61" s="168">
        <f t="shared" si="34"/>
        <v>5.5</v>
      </c>
      <c r="N61" s="168">
        <f t="shared" si="34"/>
        <v>292.21500000000003</v>
      </c>
      <c r="O61" s="168">
        <f t="shared" si="34"/>
        <v>2</v>
      </c>
      <c r="P61" s="168">
        <f t="shared" si="34"/>
        <v>2</v>
      </c>
      <c r="Q61" s="168">
        <f t="shared" si="34"/>
        <v>18.5</v>
      </c>
      <c r="R61" s="168">
        <f t="shared" si="34"/>
        <v>112.66499999999999</v>
      </c>
      <c r="S61" s="168">
        <f t="shared" si="34"/>
        <v>0</v>
      </c>
      <c r="T61" s="168">
        <f t="shared" si="34"/>
        <v>1486.0100000000002</v>
      </c>
    </row>
    <row r="62" spans="1:23" ht="65.25" customHeight="1" thickBot="1" x14ac:dyDescent="0.35">
      <c r="A62" s="482" t="s">
        <v>141</v>
      </c>
      <c r="B62" s="483"/>
      <c r="C62" s="1" t="s">
        <v>611</v>
      </c>
      <c r="D62" s="2" t="s">
        <v>99</v>
      </c>
      <c r="E62" s="11" t="s">
        <v>11</v>
      </c>
      <c r="F62" s="46" t="s">
        <v>15</v>
      </c>
      <c r="G62" s="47" t="s">
        <v>16</v>
      </c>
      <c r="H62" s="164" t="s">
        <v>9</v>
      </c>
      <c r="I62" s="170">
        <f>T62</f>
        <v>118.71000000000001</v>
      </c>
      <c r="J62" s="44"/>
      <c r="K62" s="147">
        <v>1</v>
      </c>
      <c r="L62" s="148">
        <f>K62*83.01</f>
        <v>83.01</v>
      </c>
      <c r="M62" s="149">
        <v>0.5</v>
      </c>
      <c r="N62" s="148">
        <f>M62*53.13</f>
        <v>26.565000000000001</v>
      </c>
      <c r="O62" s="150">
        <v>0</v>
      </c>
      <c r="P62" s="151">
        <f>O62*1</f>
        <v>0</v>
      </c>
      <c r="Q62" s="149">
        <v>1.5</v>
      </c>
      <c r="R62" s="151">
        <f>Q62*6.09</f>
        <v>9.1349999999999998</v>
      </c>
      <c r="S62" s="150">
        <v>0</v>
      </c>
      <c r="T62" s="152">
        <f>L62+N62+P62+R62</f>
        <v>118.71000000000001</v>
      </c>
    </row>
    <row r="63" spans="1:23" ht="51.75" customHeight="1" thickBot="1" x14ac:dyDescent="0.35">
      <c r="A63" s="480" t="s">
        <v>127</v>
      </c>
      <c r="B63" s="481"/>
      <c r="C63" s="4" t="s">
        <v>612</v>
      </c>
      <c r="D63" s="5" t="s">
        <v>99</v>
      </c>
      <c r="E63" s="6" t="s">
        <v>11</v>
      </c>
      <c r="F63" s="7" t="s">
        <v>15</v>
      </c>
      <c r="G63" s="72" t="s">
        <v>16</v>
      </c>
      <c r="H63" s="79" t="s">
        <v>9</v>
      </c>
      <c r="I63" s="171">
        <f>T63</f>
        <v>118.71000000000001</v>
      </c>
      <c r="J63" s="83"/>
      <c r="K63" s="153">
        <v>1</v>
      </c>
      <c r="L63" s="141">
        <f t="shared" ref="L63:L71" si="35">K63*83.01</f>
        <v>83.01</v>
      </c>
      <c r="M63" s="142">
        <v>0.5</v>
      </c>
      <c r="N63" s="141">
        <f t="shared" ref="N63:N71" si="36">M63*53.13</f>
        <v>26.565000000000001</v>
      </c>
      <c r="O63" s="154">
        <v>0</v>
      </c>
      <c r="P63" s="144">
        <f t="shared" ref="P63:P71" si="37">O63*1</f>
        <v>0</v>
      </c>
      <c r="Q63" s="154">
        <v>1.5</v>
      </c>
      <c r="R63" s="144">
        <f t="shared" ref="R63:R71" si="38">Q63*6.09</f>
        <v>9.1349999999999998</v>
      </c>
      <c r="S63" s="154">
        <v>0</v>
      </c>
      <c r="T63" s="155">
        <f t="shared" ref="T63:T71" si="39">L63+N63+P63+R63</f>
        <v>118.71000000000001</v>
      </c>
    </row>
    <row r="64" spans="1:23" ht="51.75" customHeight="1" thickBot="1" x14ac:dyDescent="0.35">
      <c r="A64" s="472" t="s">
        <v>142</v>
      </c>
      <c r="B64" s="473"/>
      <c r="C64" s="9" t="s">
        <v>613</v>
      </c>
      <c r="D64" s="10" t="s">
        <v>99</v>
      </c>
      <c r="E64" s="11" t="s">
        <v>11</v>
      </c>
      <c r="F64" s="45" t="s">
        <v>15</v>
      </c>
      <c r="G64" s="43" t="s">
        <v>16</v>
      </c>
      <c r="H64" s="42" t="s">
        <v>9</v>
      </c>
      <c r="I64" s="172">
        <f>T64</f>
        <v>118.71000000000001</v>
      </c>
      <c r="J64" s="44"/>
      <c r="K64" s="156">
        <v>1</v>
      </c>
      <c r="L64" s="135">
        <f t="shared" si="35"/>
        <v>83.01</v>
      </c>
      <c r="M64" s="157">
        <v>0.5</v>
      </c>
      <c r="N64" s="135">
        <f t="shared" si="36"/>
        <v>26.565000000000001</v>
      </c>
      <c r="O64" s="157">
        <v>0</v>
      </c>
      <c r="P64" s="138">
        <f t="shared" si="37"/>
        <v>0</v>
      </c>
      <c r="Q64" s="157">
        <v>1.5</v>
      </c>
      <c r="R64" s="138">
        <f t="shared" si="38"/>
        <v>9.1349999999999998</v>
      </c>
      <c r="S64" s="157">
        <v>0</v>
      </c>
      <c r="T64" s="158">
        <f t="shared" si="39"/>
        <v>118.71000000000001</v>
      </c>
    </row>
    <row r="65" spans="1:20" ht="51.75" customHeight="1" thickBot="1" x14ac:dyDescent="0.35">
      <c r="A65" s="480" t="s">
        <v>143</v>
      </c>
      <c r="B65" s="486"/>
      <c r="C65" s="17" t="s">
        <v>613</v>
      </c>
      <c r="D65" s="72" t="s">
        <v>99</v>
      </c>
      <c r="E65" s="17" t="s">
        <v>11</v>
      </c>
      <c r="F65" s="17" t="s">
        <v>15</v>
      </c>
      <c r="G65" s="17" t="s">
        <v>338</v>
      </c>
      <c r="H65" s="79" t="s">
        <v>9</v>
      </c>
      <c r="I65" s="171">
        <f t="shared" ref="I65:I71" si="40">T65</f>
        <v>0</v>
      </c>
      <c r="J65" s="83"/>
      <c r="K65" s="153">
        <v>0</v>
      </c>
      <c r="L65" s="141">
        <f t="shared" si="35"/>
        <v>0</v>
      </c>
      <c r="M65" s="142">
        <v>0</v>
      </c>
      <c r="N65" s="141">
        <f t="shared" si="36"/>
        <v>0</v>
      </c>
      <c r="O65" s="154">
        <v>0</v>
      </c>
      <c r="P65" s="144">
        <f t="shared" si="37"/>
        <v>0</v>
      </c>
      <c r="Q65" s="154">
        <v>0</v>
      </c>
      <c r="R65" s="144">
        <f t="shared" si="38"/>
        <v>0</v>
      </c>
      <c r="S65" s="154">
        <v>0</v>
      </c>
      <c r="T65" s="155">
        <f t="shared" si="39"/>
        <v>0</v>
      </c>
    </row>
    <row r="66" spans="1:20" ht="63" customHeight="1" thickBot="1" x14ac:dyDescent="0.35">
      <c r="A66" s="472" t="s">
        <v>130</v>
      </c>
      <c r="B66" s="473"/>
      <c r="C66" s="9" t="s">
        <v>614</v>
      </c>
      <c r="D66" s="10" t="s">
        <v>121</v>
      </c>
      <c r="E66" s="11" t="s">
        <v>11</v>
      </c>
      <c r="F66" s="45" t="s">
        <v>15</v>
      </c>
      <c r="G66" s="43" t="s">
        <v>16</v>
      </c>
      <c r="H66" s="42" t="s">
        <v>7</v>
      </c>
      <c r="I66" s="172">
        <f t="shared" si="40"/>
        <v>0</v>
      </c>
      <c r="J66" s="44"/>
      <c r="K66" s="156">
        <v>0</v>
      </c>
      <c r="L66" s="135">
        <f t="shared" si="35"/>
        <v>0</v>
      </c>
      <c r="M66" s="157">
        <v>0</v>
      </c>
      <c r="N66" s="135">
        <f t="shared" si="36"/>
        <v>0</v>
      </c>
      <c r="O66" s="157">
        <v>0</v>
      </c>
      <c r="P66" s="138">
        <f t="shared" si="37"/>
        <v>0</v>
      </c>
      <c r="Q66" s="157">
        <v>0</v>
      </c>
      <c r="R66" s="138">
        <f t="shared" si="38"/>
        <v>0</v>
      </c>
      <c r="S66" s="157">
        <v>0</v>
      </c>
      <c r="T66" s="158">
        <f t="shared" si="39"/>
        <v>0</v>
      </c>
    </row>
    <row r="67" spans="1:20" ht="72.75" customHeight="1" thickBot="1" x14ac:dyDescent="0.35">
      <c r="A67" s="480" t="s">
        <v>144</v>
      </c>
      <c r="B67" s="486"/>
      <c r="C67" s="17" t="s">
        <v>635</v>
      </c>
      <c r="D67" s="72" t="s">
        <v>100</v>
      </c>
      <c r="E67" s="17" t="s">
        <v>11</v>
      </c>
      <c r="F67" s="17" t="s">
        <v>149</v>
      </c>
      <c r="G67" s="72" t="s">
        <v>350</v>
      </c>
      <c r="H67" s="79" t="s">
        <v>7</v>
      </c>
      <c r="I67" s="171">
        <f t="shared" si="40"/>
        <v>0</v>
      </c>
      <c r="J67" s="83"/>
      <c r="K67" s="153">
        <v>0</v>
      </c>
      <c r="L67" s="141">
        <f t="shared" si="35"/>
        <v>0</v>
      </c>
      <c r="M67" s="142">
        <v>0</v>
      </c>
      <c r="N67" s="141">
        <f t="shared" si="36"/>
        <v>0</v>
      </c>
      <c r="O67" s="154">
        <v>0</v>
      </c>
      <c r="P67" s="144">
        <f t="shared" si="37"/>
        <v>0</v>
      </c>
      <c r="Q67" s="154">
        <v>0</v>
      </c>
      <c r="R67" s="144">
        <f t="shared" si="38"/>
        <v>0</v>
      </c>
      <c r="S67" s="154">
        <v>0</v>
      </c>
      <c r="T67" s="155">
        <f t="shared" si="39"/>
        <v>0</v>
      </c>
    </row>
    <row r="68" spans="1:20" ht="68.25" customHeight="1" thickBot="1" x14ac:dyDescent="0.35">
      <c r="A68" s="472" t="s">
        <v>145</v>
      </c>
      <c r="B68" s="473"/>
      <c r="C68" s="9" t="s">
        <v>147</v>
      </c>
      <c r="D68" s="10" t="s">
        <v>100</v>
      </c>
      <c r="E68" s="11" t="s">
        <v>11</v>
      </c>
      <c r="F68" s="45" t="s">
        <v>150</v>
      </c>
      <c r="G68" s="43" t="s">
        <v>112</v>
      </c>
      <c r="H68" s="42" t="s">
        <v>7</v>
      </c>
      <c r="I68" s="172">
        <f t="shared" si="40"/>
        <v>0</v>
      </c>
      <c r="J68" s="44"/>
      <c r="K68" s="156">
        <v>0</v>
      </c>
      <c r="L68" s="135">
        <f t="shared" si="35"/>
        <v>0</v>
      </c>
      <c r="M68" s="157">
        <v>0</v>
      </c>
      <c r="N68" s="135">
        <f t="shared" si="36"/>
        <v>0</v>
      </c>
      <c r="O68" s="157">
        <v>0</v>
      </c>
      <c r="P68" s="138">
        <f t="shared" si="37"/>
        <v>0</v>
      </c>
      <c r="Q68" s="157">
        <v>0</v>
      </c>
      <c r="R68" s="138">
        <f t="shared" si="38"/>
        <v>0</v>
      </c>
      <c r="S68" s="157">
        <v>0</v>
      </c>
      <c r="T68" s="158">
        <f t="shared" si="39"/>
        <v>0</v>
      </c>
    </row>
    <row r="69" spans="1:20" ht="15" customHeight="1" x14ac:dyDescent="0.3">
      <c r="A69" s="480" t="s">
        <v>146</v>
      </c>
      <c r="B69" s="486"/>
      <c r="C69" s="17" t="s">
        <v>148</v>
      </c>
      <c r="D69" s="72" t="s">
        <v>100</v>
      </c>
      <c r="E69" s="17" t="s">
        <v>11</v>
      </c>
      <c r="F69" s="17" t="s">
        <v>15</v>
      </c>
      <c r="G69" s="72" t="s">
        <v>16</v>
      </c>
      <c r="H69" s="79" t="s">
        <v>9</v>
      </c>
      <c r="I69" s="171">
        <f t="shared" si="40"/>
        <v>118.71000000000001</v>
      </c>
      <c r="J69" s="83"/>
      <c r="K69" s="153">
        <v>1</v>
      </c>
      <c r="L69" s="141">
        <f t="shared" si="35"/>
        <v>83.01</v>
      </c>
      <c r="M69" s="142">
        <v>0.5</v>
      </c>
      <c r="N69" s="141">
        <f t="shared" si="36"/>
        <v>26.565000000000001</v>
      </c>
      <c r="O69" s="154">
        <v>0</v>
      </c>
      <c r="P69" s="144">
        <f t="shared" si="37"/>
        <v>0</v>
      </c>
      <c r="Q69" s="154">
        <v>1.5</v>
      </c>
      <c r="R69" s="144">
        <f t="shared" si="38"/>
        <v>9.1349999999999998</v>
      </c>
      <c r="S69" s="154">
        <v>0</v>
      </c>
      <c r="T69" s="155">
        <f t="shared" si="39"/>
        <v>118.71000000000001</v>
      </c>
    </row>
    <row r="70" spans="1:20" ht="27" customHeight="1" x14ac:dyDescent="0.3">
      <c r="A70" s="477" t="s">
        <v>604</v>
      </c>
      <c r="B70" s="479"/>
      <c r="C70" s="17"/>
      <c r="D70" s="224" t="s">
        <v>100</v>
      </c>
      <c r="E70" s="17" t="s">
        <v>11</v>
      </c>
      <c r="F70" s="17" t="s">
        <v>16</v>
      </c>
      <c r="G70" s="224" t="s">
        <v>16</v>
      </c>
      <c r="H70" s="79" t="s">
        <v>9</v>
      </c>
      <c r="I70" s="171">
        <f t="shared" si="40"/>
        <v>118.71000000000001</v>
      </c>
      <c r="J70" s="83"/>
      <c r="K70" s="153">
        <v>1</v>
      </c>
      <c r="L70" s="141">
        <f t="shared" si="35"/>
        <v>83.01</v>
      </c>
      <c r="M70" s="142">
        <v>0.5</v>
      </c>
      <c r="N70" s="141">
        <f t="shared" si="36"/>
        <v>26.565000000000001</v>
      </c>
      <c r="O70" s="154">
        <v>0</v>
      </c>
      <c r="P70" s="144">
        <f t="shared" si="37"/>
        <v>0</v>
      </c>
      <c r="Q70" s="154">
        <v>1.5</v>
      </c>
      <c r="R70" s="144">
        <f t="shared" si="38"/>
        <v>9.1349999999999998</v>
      </c>
      <c r="S70" s="154">
        <v>0</v>
      </c>
      <c r="T70" s="141">
        <f t="shared" si="39"/>
        <v>118.71000000000001</v>
      </c>
    </row>
    <row r="71" spans="1:20" ht="35.25" customHeight="1" thickBot="1" x14ac:dyDescent="0.35">
      <c r="A71" s="477" t="s">
        <v>602</v>
      </c>
      <c r="B71" s="478"/>
      <c r="C71" s="4" t="s">
        <v>603</v>
      </c>
      <c r="D71" s="5" t="s">
        <v>99</v>
      </c>
      <c r="E71" s="6" t="s">
        <v>11</v>
      </c>
      <c r="F71" s="17" t="s">
        <v>16</v>
      </c>
      <c r="G71" s="224" t="s">
        <v>16</v>
      </c>
      <c r="H71" s="79" t="s">
        <v>9</v>
      </c>
      <c r="I71" s="171">
        <f t="shared" si="40"/>
        <v>118.71000000000001</v>
      </c>
      <c r="J71" s="83"/>
      <c r="K71" s="153">
        <v>1</v>
      </c>
      <c r="L71" s="141">
        <f t="shared" si="35"/>
        <v>83.01</v>
      </c>
      <c r="M71" s="142">
        <v>0.5</v>
      </c>
      <c r="N71" s="141">
        <f t="shared" si="36"/>
        <v>26.565000000000001</v>
      </c>
      <c r="O71" s="154">
        <v>0</v>
      </c>
      <c r="P71" s="144">
        <f t="shared" si="37"/>
        <v>0</v>
      </c>
      <c r="Q71" s="154">
        <v>1.5</v>
      </c>
      <c r="R71" s="144">
        <f t="shared" si="38"/>
        <v>9.1349999999999998</v>
      </c>
      <c r="S71" s="154">
        <v>0</v>
      </c>
      <c r="T71" s="141">
        <f t="shared" si="39"/>
        <v>118.71000000000001</v>
      </c>
    </row>
    <row r="72" spans="1:20" ht="15" thickBot="1" x14ac:dyDescent="0.35">
      <c r="A72" s="447" t="s">
        <v>51</v>
      </c>
      <c r="B72" s="448"/>
      <c r="C72" s="37" t="s">
        <v>0</v>
      </c>
      <c r="D72" s="71" t="s">
        <v>1</v>
      </c>
      <c r="E72" s="37" t="s">
        <v>2</v>
      </c>
      <c r="F72" s="37" t="s">
        <v>3</v>
      </c>
      <c r="G72" s="37" t="s">
        <v>4</v>
      </c>
      <c r="H72" s="37" t="s">
        <v>5</v>
      </c>
      <c r="I72" s="39" t="s">
        <v>280</v>
      </c>
      <c r="J72" s="86"/>
      <c r="K72" s="165">
        <f>SUM(K62:K71)</f>
        <v>6</v>
      </c>
      <c r="L72" s="346">
        <f t="shared" ref="L72:T72" si="41">SUM(L62:L71)</f>
        <v>498.06</v>
      </c>
      <c r="M72" s="346">
        <f t="shared" si="41"/>
        <v>3</v>
      </c>
      <c r="N72" s="346">
        <f t="shared" si="41"/>
        <v>159.39000000000001</v>
      </c>
      <c r="O72" s="346">
        <f t="shared" si="41"/>
        <v>0</v>
      </c>
      <c r="P72" s="346">
        <f t="shared" si="41"/>
        <v>0</v>
      </c>
      <c r="Q72" s="346">
        <f t="shared" si="41"/>
        <v>9</v>
      </c>
      <c r="R72" s="346">
        <f t="shared" si="41"/>
        <v>54.809999999999995</v>
      </c>
      <c r="S72" s="346">
        <f t="shared" si="41"/>
        <v>0</v>
      </c>
      <c r="T72" s="347">
        <f t="shared" si="41"/>
        <v>712.2600000000001</v>
      </c>
    </row>
    <row r="73" spans="1:20" ht="82.5" customHeight="1" thickBot="1" x14ac:dyDescent="0.35">
      <c r="A73" s="487" t="s">
        <v>126</v>
      </c>
      <c r="B73" s="488"/>
      <c r="C73" s="48" t="s">
        <v>611</v>
      </c>
      <c r="D73" s="48" t="s">
        <v>99</v>
      </c>
      <c r="E73" s="48" t="s">
        <v>11</v>
      </c>
      <c r="F73" s="48" t="s">
        <v>15</v>
      </c>
      <c r="G73" s="48" t="s">
        <v>16</v>
      </c>
      <c r="H73" s="48" t="s">
        <v>9</v>
      </c>
      <c r="I73" s="170">
        <f>T73</f>
        <v>118.71000000000001</v>
      </c>
      <c r="J73" s="44"/>
      <c r="K73" s="156">
        <v>1</v>
      </c>
      <c r="L73" s="135">
        <f>K73*83.01</f>
        <v>83.01</v>
      </c>
      <c r="M73" s="136">
        <v>0.5</v>
      </c>
      <c r="N73" s="135">
        <f>M73*53.13</f>
        <v>26.565000000000001</v>
      </c>
      <c r="O73" s="157">
        <v>0</v>
      </c>
      <c r="P73" s="138">
        <f>O73*1</f>
        <v>0</v>
      </c>
      <c r="Q73" s="136">
        <v>1.5</v>
      </c>
      <c r="R73" s="138">
        <f>Q73*6.09</f>
        <v>9.1349999999999998</v>
      </c>
      <c r="S73" s="157">
        <v>0</v>
      </c>
      <c r="T73" s="158">
        <f>L73+N73+P73+R73</f>
        <v>118.71000000000001</v>
      </c>
    </row>
    <row r="74" spans="1:20" ht="55.5" customHeight="1" thickBot="1" x14ac:dyDescent="0.35">
      <c r="A74" s="472" t="s">
        <v>127</v>
      </c>
      <c r="B74" s="473"/>
      <c r="C74" s="9" t="s">
        <v>612</v>
      </c>
      <c r="D74" s="10" t="s">
        <v>99</v>
      </c>
      <c r="E74" s="11" t="s">
        <v>11</v>
      </c>
      <c r="F74" s="45" t="s">
        <v>15</v>
      </c>
      <c r="G74" s="43" t="s">
        <v>16</v>
      </c>
      <c r="H74" s="42" t="s">
        <v>9</v>
      </c>
      <c r="I74" s="171">
        <f>T74</f>
        <v>118.71000000000001</v>
      </c>
      <c r="J74" s="44"/>
      <c r="K74" s="153">
        <v>1</v>
      </c>
      <c r="L74" s="141">
        <f t="shared" ref="L74:L82" si="42">K74*83.01</f>
        <v>83.01</v>
      </c>
      <c r="M74" s="142">
        <v>0.5</v>
      </c>
      <c r="N74" s="141">
        <f t="shared" ref="N74:N82" si="43">M74*53.13</f>
        <v>26.565000000000001</v>
      </c>
      <c r="O74" s="154">
        <v>0</v>
      </c>
      <c r="P74" s="144">
        <f t="shared" ref="P74:P79" si="44">O74*1</f>
        <v>0</v>
      </c>
      <c r="Q74" s="154">
        <v>1.5</v>
      </c>
      <c r="R74" s="144">
        <f t="shared" ref="R74:R82" si="45">Q74*6.09</f>
        <v>9.1349999999999998</v>
      </c>
      <c r="S74" s="154">
        <v>0</v>
      </c>
      <c r="T74" s="155">
        <f t="shared" ref="T74:T82" si="46">L74+N74+P74+R74</f>
        <v>118.71000000000001</v>
      </c>
    </row>
    <row r="75" spans="1:20" ht="41.25" customHeight="1" thickBot="1" x14ac:dyDescent="0.35">
      <c r="A75" s="480" t="s">
        <v>128</v>
      </c>
      <c r="B75" s="486"/>
      <c r="C75" s="17" t="s">
        <v>613</v>
      </c>
      <c r="D75" s="17" t="s">
        <v>99</v>
      </c>
      <c r="E75" s="17" t="s">
        <v>11</v>
      </c>
      <c r="F75" s="17" t="s">
        <v>15</v>
      </c>
      <c r="G75" s="17" t="s">
        <v>16</v>
      </c>
      <c r="H75" s="17" t="s">
        <v>9</v>
      </c>
      <c r="I75" s="172">
        <f>T75</f>
        <v>118.71000000000001</v>
      </c>
      <c r="J75" s="44"/>
      <c r="K75" s="156">
        <v>1</v>
      </c>
      <c r="L75" s="135">
        <f t="shared" si="42"/>
        <v>83.01</v>
      </c>
      <c r="M75" s="157">
        <v>0.5</v>
      </c>
      <c r="N75" s="135">
        <f t="shared" si="43"/>
        <v>26.565000000000001</v>
      </c>
      <c r="O75" s="157">
        <v>0</v>
      </c>
      <c r="P75" s="138">
        <f t="shared" si="44"/>
        <v>0</v>
      </c>
      <c r="Q75" s="157">
        <v>1.5</v>
      </c>
      <c r="R75" s="138">
        <f t="shared" si="45"/>
        <v>9.1349999999999998</v>
      </c>
      <c r="S75" s="157">
        <v>0</v>
      </c>
      <c r="T75" s="158">
        <f t="shared" si="46"/>
        <v>118.71000000000001</v>
      </c>
    </row>
    <row r="76" spans="1:20" ht="27.75" customHeight="1" thickBot="1" x14ac:dyDescent="0.35">
      <c r="A76" s="472" t="s">
        <v>129</v>
      </c>
      <c r="B76" s="473"/>
      <c r="C76" s="9" t="s">
        <v>613</v>
      </c>
      <c r="D76" s="10" t="s">
        <v>99</v>
      </c>
      <c r="E76" s="11" t="s">
        <v>155</v>
      </c>
      <c r="F76" s="45" t="s">
        <v>15</v>
      </c>
      <c r="G76" s="17" t="s">
        <v>338</v>
      </c>
      <c r="H76" s="42" t="s">
        <v>9</v>
      </c>
      <c r="I76" s="171">
        <f t="shared" ref="I76:I82" si="47">T76</f>
        <v>0</v>
      </c>
      <c r="J76" s="44"/>
      <c r="K76" s="153">
        <v>0</v>
      </c>
      <c r="L76" s="141">
        <f t="shared" si="42"/>
        <v>0</v>
      </c>
      <c r="M76" s="142">
        <v>0</v>
      </c>
      <c r="N76" s="141">
        <f t="shared" si="43"/>
        <v>0</v>
      </c>
      <c r="O76" s="154">
        <v>0</v>
      </c>
      <c r="P76" s="144">
        <f t="shared" si="44"/>
        <v>0</v>
      </c>
      <c r="Q76" s="154">
        <v>0</v>
      </c>
      <c r="R76" s="144">
        <f t="shared" si="45"/>
        <v>0</v>
      </c>
      <c r="S76" s="154">
        <v>0</v>
      </c>
      <c r="T76" s="155">
        <f t="shared" si="46"/>
        <v>0</v>
      </c>
    </row>
    <row r="77" spans="1:20" ht="27.75" customHeight="1" thickBot="1" x14ac:dyDescent="0.35">
      <c r="A77" s="480" t="s">
        <v>151</v>
      </c>
      <c r="B77" s="486"/>
      <c r="C77" s="17" t="s">
        <v>614</v>
      </c>
      <c r="D77" s="17" t="s">
        <v>121</v>
      </c>
      <c r="E77" s="17" t="s">
        <v>11</v>
      </c>
      <c r="F77" s="17" t="s">
        <v>15</v>
      </c>
      <c r="G77" s="17" t="s">
        <v>16</v>
      </c>
      <c r="H77" s="17" t="s">
        <v>7</v>
      </c>
      <c r="I77" s="172">
        <f t="shared" si="47"/>
        <v>0</v>
      </c>
      <c r="J77" s="44"/>
      <c r="K77" s="156">
        <v>0</v>
      </c>
      <c r="L77" s="135">
        <f t="shared" si="42"/>
        <v>0</v>
      </c>
      <c r="M77" s="157">
        <v>0</v>
      </c>
      <c r="N77" s="135">
        <f t="shared" si="43"/>
        <v>0</v>
      </c>
      <c r="O77" s="157">
        <v>0</v>
      </c>
      <c r="P77" s="138">
        <f t="shared" si="44"/>
        <v>0</v>
      </c>
      <c r="Q77" s="157">
        <v>0</v>
      </c>
      <c r="R77" s="138">
        <f t="shared" si="45"/>
        <v>0</v>
      </c>
      <c r="S77" s="157">
        <v>0</v>
      </c>
      <c r="T77" s="158">
        <f t="shared" si="46"/>
        <v>0</v>
      </c>
    </row>
    <row r="78" spans="1:20" ht="27.75" customHeight="1" thickBot="1" x14ac:dyDescent="0.35">
      <c r="A78" s="472" t="s">
        <v>152</v>
      </c>
      <c r="B78" s="473"/>
      <c r="C78" s="9" t="s">
        <v>637</v>
      </c>
      <c r="D78" s="10" t="s">
        <v>100</v>
      </c>
      <c r="E78" s="11" t="s">
        <v>11</v>
      </c>
      <c r="F78" s="45" t="s">
        <v>15</v>
      </c>
      <c r="G78" s="72" t="s">
        <v>350</v>
      </c>
      <c r="H78" s="79" t="s">
        <v>7</v>
      </c>
      <c r="I78" s="171">
        <f t="shared" si="47"/>
        <v>0</v>
      </c>
      <c r="J78" s="44"/>
      <c r="K78" s="153">
        <v>0</v>
      </c>
      <c r="L78" s="141">
        <f t="shared" si="42"/>
        <v>0</v>
      </c>
      <c r="M78" s="142">
        <v>0</v>
      </c>
      <c r="N78" s="141">
        <f t="shared" si="43"/>
        <v>0</v>
      </c>
      <c r="O78" s="154">
        <v>0</v>
      </c>
      <c r="P78" s="144">
        <f t="shared" si="44"/>
        <v>0</v>
      </c>
      <c r="Q78" s="154">
        <v>0</v>
      </c>
      <c r="R78" s="144">
        <f t="shared" si="45"/>
        <v>0</v>
      </c>
      <c r="S78" s="154">
        <v>0</v>
      </c>
      <c r="T78" s="155">
        <f t="shared" si="46"/>
        <v>0</v>
      </c>
    </row>
    <row r="79" spans="1:20" ht="27.75" customHeight="1" thickBot="1" x14ac:dyDescent="0.35">
      <c r="A79" s="480" t="s">
        <v>153</v>
      </c>
      <c r="B79" s="486"/>
      <c r="C79" s="17" t="s">
        <v>639</v>
      </c>
      <c r="D79" s="17" t="s">
        <v>100</v>
      </c>
      <c r="E79" s="17" t="s">
        <v>11</v>
      </c>
      <c r="F79" s="17" t="s">
        <v>15</v>
      </c>
      <c r="G79" s="17" t="s">
        <v>16</v>
      </c>
      <c r="H79" s="17" t="s">
        <v>9</v>
      </c>
      <c r="I79" s="172">
        <f t="shared" si="47"/>
        <v>148.32000000000002</v>
      </c>
      <c r="J79" s="44"/>
      <c r="K79" s="156">
        <v>1</v>
      </c>
      <c r="L79" s="135">
        <f t="shared" si="42"/>
        <v>83.01</v>
      </c>
      <c r="M79" s="157">
        <v>1</v>
      </c>
      <c r="N79" s="135">
        <f t="shared" si="43"/>
        <v>53.13</v>
      </c>
      <c r="O79" s="157">
        <v>0</v>
      </c>
      <c r="P79" s="138">
        <f t="shared" si="44"/>
        <v>0</v>
      </c>
      <c r="Q79" s="157">
        <v>2</v>
      </c>
      <c r="R79" s="138">
        <f t="shared" si="45"/>
        <v>12.18</v>
      </c>
      <c r="S79" s="157">
        <v>0</v>
      </c>
      <c r="T79" s="158">
        <f t="shared" si="46"/>
        <v>148.32000000000002</v>
      </c>
    </row>
    <row r="80" spans="1:20" ht="27.75" customHeight="1" thickBot="1" x14ac:dyDescent="0.35">
      <c r="A80" s="472" t="s">
        <v>154</v>
      </c>
      <c r="B80" s="473"/>
      <c r="C80" s="9" t="s">
        <v>640</v>
      </c>
      <c r="D80" s="10" t="s">
        <v>100</v>
      </c>
      <c r="E80" s="11" t="s">
        <v>11</v>
      </c>
      <c r="F80" s="45" t="s">
        <v>15</v>
      </c>
      <c r="G80" s="43" t="s">
        <v>16</v>
      </c>
      <c r="H80" s="42" t="s">
        <v>9</v>
      </c>
      <c r="I80" s="171">
        <f t="shared" si="47"/>
        <v>119.21000000000001</v>
      </c>
      <c r="J80" s="44"/>
      <c r="K80" s="153">
        <v>1</v>
      </c>
      <c r="L80" s="141">
        <f t="shared" si="42"/>
        <v>83.01</v>
      </c>
      <c r="M80" s="142">
        <v>0.5</v>
      </c>
      <c r="N80" s="141">
        <f t="shared" si="43"/>
        <v>26.565000000000001</v>
      </c>
      <c r="O80" s="154">
        <v>0</v>
      </c>
      <c r="P80" s="144">
        <v>0.5</v>
      </c>
      <c r="Q80" s="154">
        <v>1.5</v>
      </c>
      <c r="R80" s="144">
        <f t="shared" si="45"/>
        <v>9.1349999999999998</v>
      </c>
      <c r="S80" s="154">
        <v>0</v>
      </c>
      <c r="T80" s="155">
        <f t="shared" si="46"/>
        <v>119.21000000000001</v>
      </c>
    </row>
    <row r="81" spans="1:20" ht="27.75" customHeight="1" x14ac:dyDescent="0.3">
      <c r="A81" s="472" t="s">
        <v>673</v>
      </c>
      <c r="B81" s="476"/>
      <c r="C81" s="42" t="s">
        <v>624</v>
      </c>
      <c r="D81" s="223" t="s">
        <v>122</v>
      </c>
      <c r="E81" s="42" t="s">
        <v>11</v>
      </c>
      <c r="F81" s="42" t="s">
        <v>16</v>
      </c>
      <c r="G81" s="43" t="s">
        <v>16</v>
      </c>
      <c r="H81" s="42" t="s">
        <v>9</v>
      </c>
      <c r="I81" s="172">
        <f t="shared" si="47"/>
        <v>981.56000000000006</v>
      </c>
      <c r="J81" s="44"/>
      <c r="K81" s="156">
        <v>9</v>
      </c>
      <c r="L81" s="135">
        <f t="shared" si="42"/>
        <v>747.09</v>
      </c>
      <c r="M81" s="157">
        <v>3</v>
      </c>
      <c r="N81" s="135">
        <f t="shared" si="43"/>
        <v>159.39000000000001</v>
      </c>
      <c r="O81" s="157">
        <v>2</v>
      </c>
      <c r="P81" s="138">
        <f t="shared" ref="P81" si="48">O81*1</f>
        <v>2</v>
      </c>
      <c r="Q81" s="157">
        <v>12</v>
      </c>
      <c r="R81" s="138">
        <f t="shared" si="45"/>
        <v>73.08</v>
      </c>
      <c r="S81" s="157">
        <v>0</v>
      </c>
      <c r="T81" s="158">
        <f t="shared" si="46"/>
        <v>981.56000000000006</v>
      </c>
    </row>
    <row r="82" spans="1:20" ht="27.75" customHeight="1" thickBot="1" x14ac:dyDescent="0.35">
      <c r="A82" s="480" t="s">
        <v>674</v>
      </c>
      <c r="B82" s="486"/>
      <c r="C82" s="17" t="s">
        <v>641</v>
      </c>
      <c r="D82" s="17" t="s">
        <v>100</v>
      </c>
      <c r="E82" s="17" t="s">
        <v>11</v>
      </c>
      <c r="F82" s="17" t="s">
        <v>15</v>
      </c>
      <c r="G82" s="17" t="s">
        <v>16</v>
      </c>
      <c r="H82" s="17" t="s">
        <v>9</v>
      </c>
      <c r="I82" s="172">
        <f t="shared" si="47"/>
        <v>119.21000000000001</v>
      </c>
      <c r="J82" s="44"/>
      <c r="K82" s="156">
        <v>1</v>
      </c>
      <c r="L82" s="135">
        <f t="shared" si="42"/>
        <v>83.01</v>
      </c>
      <c r="M82" s="157">
        <v>0.5</v>
      </c>
      <c r="N82" s="135">
        <f t="shared" si="43"/>
        <v>26.565000000000001</v>
      </c>
      <c r="O82" s="157">
        <v>0</v>
      </c>
      <c r="P82" s="138">
        <v>0.5</v>
      </c>
      <c r="Q82" s="157">
        <v>1.5</v>
      </c>
      <c r="R82" s="138">
        <f t="shared" si="45"/>
        <v>9.1349999999999998</v>
      </c>
      <c r="S82" s="157">
        <v>0</v>
      </c>
      <c r="T82" s="158">
        <f t="shared" si="46"/>
        <v>119.21000000000001</v>
      </c>
    </row>
    <row r="83" spans="1:20" ht="15" thickBot="1" x14ac:dyDescent="0.35">
      <c r="A83" s="447" t="s">
        <v>156</v>
      </c>
      <c r="B83" s="448"/>
      <c r="C83" s="37" t="s">
        <v>0</v>
      </c>
      <c r="D83" s="71" t="s">
        <v>1</v>
      </c>
      <c r="E83" s="37" t="s">
        <v>2</v>
      </c>
      <c r="F83" s="37" t="s">
        <v>3</v>
      </c>
      <c r="G83" s="37" t="s">
        <v>4</v>
      </c>
      <c r="H83" s="37" t="s">
        <v>5</v>
      </c>
      <c r="I83" s="39" t="s">
        <v>280</v>
      </c>
      <c r="J83" s="86"/>
      <c r="K83" s="165">
        <f t="shared" ref="K83:T83" si="49">SUM(K73:K82)</f>
        <v>15</v>
      </c>
      <c r="L83" s="168">
        <f t="shared" si="49"/>
        <v>1245.1500000000001</v>
      </c>
      <c r="M83" s="168">
        <f t="shared" si="49"/>
        <v>6.5</v>
      </c>
      <c r="N83" s="168">
        <f t="shared" si="49"/>
        <v>345.34500000000003</v>
      </c>
      <c r="O83" s="168">
        <f t="shared" si="49"/>
        <v>2</v>
      </c>
      <c r="P83" s="168">
        <f t="shared" si="49"/>
        <v>3</v>
      </c>
      <c r="Q83" s="168">
        <f t="shared" si="49"/>
        <v>21.5</v>
      </c>
      <c r="R83" s="168">
        <f t="shared" si="49"/>
        <v>130.935</v>
      </c>
      <c r="S83" s="168">
        <f t="shared" si="49"/>
        <v>0</v>
      </c>
      <c r="T83" s="168">
        <f t="shared" si="49"/>
        <v>1724.4300000000003</v>
      </c>
    </row>
    <row r="84" spans="1:20" ht="37.5" customHeight="1" thickBot="1" x14ac:dyDescent="0.35">
      <c r="A84" s="487" t="s">
        <v>157</v>
      </c>
      <c r="B84" s="488"/>
      <c r="C84" s="48" t="s">
        <v>642</v>
      </c>
      <c r="D84" s="48" t="s">
        <v>100</v>
      </c>
      <c r="E84" s="48" t="s">
        <v>11</v>
      </c>
      <c r="F84" s="48" t="s">
        <v>15</v>
      </c>
      <c r="G84" s="48" t="s">
        <v>16</v>
      </c>
      <c r="H84" s="48" t="s">
        <v>9</v>
      </c>
      <c r="I84" s="170">
        <f>T84</f>
        <v>178.20000000000002</v>
      </c>
      <c r="J84" s="44"/>
      <c r="K84" s="147">
        <v>2</v>
      </c>
      <c r="L84" s="148">
        <f>K84*83.01</f>
        <v>166.02</v>
      </c>
      <c r="M84" s="149">
        <v>0</v>
      </c>
      <c r="N84" s="148">
        <f>M84*53.13</f>
        <v>0</v>
      </c>
      <c r="O84" s="150">
        <v>0</v>
      </c>
      <c r="P84" s="151">
        <f>O84*1</f>
        <v>0</v>
      </c>
      <c r="Q84" s="149">
        <v>2</v>
      </c>
      <c r="R84" s="151">
        <f>Q84*6.09</f>
        <v>12.18</v>
      </c>
      <c r="S84" s="150">
        <v>0</v>
      </c>
      <c r="T84" s="152">
        <f>L84+N84+P84+R84</f>
        <v>178.20000000000002</v>
      </c>
    </row>
    <row r="85" spans="1:20" ht="37.5" customHeight="1" thickBot="1" x14ac:dyDescent="0.35">
      <c r="A85" s="472" t="s">
        <v>158</v>
      </c>
      <c r="B85" s="473"/>
      <c r="C85" s="9" t="s">
        <v>643</v>
      </c>
      <c r="D85" s="10" t="s">
        <v>100</v>
      </c>
      <c r="E85" s="11" t="s">
        <v>11</v>
      </c>
      <c r="F85" s="45" t="s">
        <v>15</v>
      </c>
      <c r="G85" s="43" t="s">
        <v>16</v>
      </c>
      <c r="H85" s="42" t="s">
        <v>9</v>
      </c>
      <c r="I85" s="171">
        <f>T85</f>
        <v>118.71000000000001</v>
      </c>
      <c r="J85" s="44"/>
      <c r="K85" s="153">
        <v>1</v>
      </c>
      <c r="L85" s="141">
        <f t="shared" ref="L85:L86" si="50">K85*83.01</f>
        <v>83.01</v>
      </c>
      <c r="M85" s="142">
        <v>0.5</v>
      </c>
      <c r="N85" s="141">
        <f t="shared" ref="N85:N86" si="51">M85*53.13</f>
        <v>26.565000000000001</v>
      </c>
      <c r="O85" s="154">
        <v>0</v>
      </c>
      <c r="P85" s="144">
        <f t="shared" ref="P85:P86" si="52">O85*1</f>
        <v>0</v>
      </c>
      <c r="Q85" s="154">
        <v>1.5</v>
      </c>
      <c r="R85" s="144">
        <f t="shared" ref="R85:R86" si="53">Q85*6.09</f>
        <v>9.1349999999999998</v>
      </c>
      <c r="S85" s="154">
        <v>0</v>
      </c>
      <c r="T85" s="155">
        <f t="shared" ref="T85:T86" si="54">L85+N85+P85+R85</f>
        <v>118.71000000000001</v>
      </c>
    </row>
    <row r="86" spans="1:20" ht="37.5" customHeight="1" thickBot="1" x14ac:dyDescent="0.35">
      <c r="A86" s="480" t="s">
        <v>159</v>
      </c>
      <c r="B86" s="486"/>
      <c r="C86" s="17" t="s">
        <v>644</v>
      </c>
      <c r="D86" s="17" t="s">
        <v>100</v>
      </c>
      <c r="E86" s="17" t="s">
        <v>11</v>
      </c>
      <c r="F86" s="17" t="s">
        <v>15</v>
      </c>
      <c r="G86" s="17" t="s">
        <v>16</v>
      </c>
      <c r="H86" s="17" t="s">
        <v>9</v>
      </c>
      <c r="I86" s="172">
        <f>T86</f>
        <v>118.71000000000001</v>
      </c>
      <c r="J86" s="44"/>
      <c r="K86" s="156">
        <v>1</v>
      </c>
      <c r="L86" s="135">
        <f t="shared" si="50"/>
        <v>83.01</v>
      </c>
      <c r="M86" s="157">
        <v>0.5</v>
      </c>
      <c r="N86" s="135">
        <f t="shared" si="51"/>
        <v>26.565000000000001</v>
      </c>
      <c r="O86" s="157">
        <v>0</v>
      </c>
      <c r="P86" s="138">
        <f t="shared" si="52"/>
        <v>0</v>
      </c>
      <c r="Q86" s="157">
        <v>1.5</v>
      </c>
      <c r="R86" s="138">
        <f t="shared" si="53"/>
        <v>9.1349999999999998</v>
      </c>
      <c r="S86" s="157">
        <v>0</v>
      </c>
      <c r="T86" s="158">
        <f t="shared" si="54"/>
        <v>118.71000000000001</v>
      </c>
    </row>
    <row r="87" spans="1:20" ht="37.5" customHeight="1" thickBot="1" x14ac:dyDescent="0.35">
      <c r="A87" s="472" t="s">
        <v>472</v>
      </c>
      <c r="B87" s="473"/>
      <c r="C87" s="9" t="s">
        <v>645</v>
      </c>
      <c r="D87" s="10" t="s">
        <v>100</v>
      </c>
      <c r="E87" s="11" t="s">
        <v>11</v>
      </c>
      <c r="F87" s="45" t="s">
        <v>15</v>
      </c>
      <c r="G87" s="43" t="s">
        <v>16</v>
      </c>
      <c r="H87" s="40" t="s">
        <v>9</v>
      </c>
      <c r="I87" s="171">
        <f>T87</f>
        <v>209.81</v>
      </c>
      <c r="J87" s="44"/>
      <c r="K87" s="153">
        <v>2</v>
      </c>
      <c r="L87" s="141">
        <f t="shared" ref="L87:L90" si="55">K87*83.01</f>
        <v>166.02</v>
      </c>
      <c r="M87" s="142">
        <v>0.5</v>
      </c>
      <c r="N87" s="141">
        <f t="shared" ref="N87:N90" si="56">M87*53.13</f>
        <v>26.565000000000001</v>
      </c>
      <c r="O87" s="154">
        <v>2</v>
      </c>
      <c r="P87" s="144">
        <f t="shared" ref="P87:P90" si="57">O87*1</f>
        <v>2</v>
      </c>
      <c r="Q87" s="154">
        <v>2.5</v>
      </c>
      <c r="R87" s="144">
        <f t="shared" ref="R87:R90" si="58">Q87*6.09</f>
        <v>15.225</v>
      </c>
      <c r="S87" s="154">
        <v>0</v>
      </c>
      <c r="T87" s="155">
        <f t="shared" ref="T87:T90" si="59">L87+N87+P87+R87</f>
        <v>209.81</v>
      </c>
    </row>
    <row r="88" spans="1:20" ht="37.5" customHeight="1" thickBot="1" x14ac:dyDescent="0.35">
      <c r="A88" s="480" t="s">
        <v>476</v>
      </c>
      <c r="B88" s="486"/>
      <c r="C88" s="17" t="s">
        <v>647</v>
      </c>
      <c r="D88" s="17" t="s">
        <v>100</v>
      </c>
      <c r="E88" s="17" t="s">
        <v>11</v>
      </c>
      <c r="F88" s="17" t="s">
        <v>16</v>
      </c>
      <c r="G88" s="17"/>
      <c r="H88" s="14" t="s">
        <v>9</v>
      </c>
      <c r="I88" s="172">
        <f t="shared" ref="I88:I90" si="60">T88</f>
        <v>118.71000000000001</v>
      </c>
      <c r="J88" s="44"/>
      <c r="K88" s="156">
        <v>1</v>
      </c>
      <c r="L88" s="135">
        <f t="shared" si="55"/>
        <v>83.01</v>
      </c>
      <c r="M88" s="157">
        <v>0.5</v>
      </c>
      <c r="N88" s="135">
        <f t="shared" si="56"/>
        <v>26.565000000000001</v>
      </c>
      <c r="O88" s="157">
        <v>0</v>
      </c>
      <c r="P88" s="138">
        <f t="shared" si="57"/>
        <v>0</v>
      </c>
      <c r="Q88" s="157">
        <v>1.5</v>
      </c>
      <c r="R88" s="138">
        <f t="shared" si="58"/>
        <v>9.1349999999999998</v>
      </c>
      <c r="S88" s="157">
        <v>0</v>
      </c>
      <c r="T88" s="158">
        <f t="shared" si="59"/>
        <v>118.71000000000001</v>
      </c>
    </row>
    <row r="89" spans="1:20" ht="37.5" customHeight="1" thickBot="1" x14ac:dyDescent="0.35">
      <c r="A89" s="472" t="s">
        <v>473</v>
      </c>
      <c r="B89" s="473"/>
      <c r="C89" s="17" t="s">
        <v>647</v>
      </c>
      <c r="D89" s="10" t="s">
        <v>100</v>
      </c>
      <c r="E89" s="11" t="s">
        <v>11</v>
      </c>
      <c r="F89" s="45" t="s">
        <v>16</v>
      </c>
      <c r="G89" s="43"/>
      <c r="H89" s="40" t="s">
        <v>9</v>
      </c>
      <c r="I89" s="171">
        <f t="shared" si="60"/>
        <v>118.71000000000001</v>
      </c>
      <c r="J89" s="44"/>
      <c r="K89" s="153">
        <v>1</v>
      </c>
      <c r="L89" s="141">
        <f t="shared" si="55"/>
        <v>83.01</v>
      </c>
      <c r="M89" s="142">
        <v>0.5</v>
      </c>
      <c r="N89" s="141">
        <f t="shared" si="56"/>
        <v>26.565000000000001</v>
      </c>
      <c r="O89" s="154">
        <v>0</v>
      </c>
      <c r="P89" s="144">
        <f t="shared" si="57"/>
        <v>0</v>
      </c>
      <c r="Q89" s="154">
        <v>1.5</v>
      </c>
      <c r="R89" s="144">
        <f t="shared" si="58"/>
        <v>9.1349999999999998</v>
      </c>
      <c r="S89" s="154">
        <v>0</v>
      </c>
      <c r="T89" s="155">
        <f t="shared" si="59"/>
        <v>118.71000000000001</v>
      </c>
    </row>
    <row r="90" spans="1:20" ht="37.5" customHeight="1" thickBot="1" x14ac:dyDescent="0.35">
      <c r="A90" s="490" t="s">
        <v>474</v>
      </c>
      <c r="B90" s="491"/>
      <c r="C90" s="17" t="s">
        <v>647</v>
      </c>
      <c r="D90" s="52" t="s">
        <v>100</v>
      </c>
      <c r="E90" s="52" t="s">
        <v>11</v>
      </c>
      <c r="F90" s="52" t="s">
        <v>16</v>
      </c>
      <c r="G90" s="52"/>
      <c r="H90" s="249" t="s">
        <v>9</v>
      </c>
      <c r="I90" s="322">
        <f t="shared" si="60"/>
        <v>118.71000000000001</v>
      </c>
      <c r="J90" s="44"/>
      <c r="K90" s="156">
        <v>1</v>
      </c>
      <c r="L90" s="135">
        <f t="shared" si="55"/>
        <v>83.01</v>
      </c>
      <c r="M90" s="157">
        <v>0.5</v>
      </c>
      <c r="N90" s="135">
        <f t="shared" si="56"/>
        <v>26.565000000000001</v>
      </c>
      <c r="O90" s="157">
        <v>0</v>
      </c>
      <c r="P90" s="138">
        <f t="shared" si="57"/>
        <v>0</v>
      </c>
      <c r="Q90" s="157">
        <v>1.5</v>
      </c>
      <c r="R90" s="138">
        <f t="shared" si="58"/>
        <v>9.1349999999999998</v>
      </c>
      <c r="S90" s="157">
        <v>0</v>
      </c>
      <c r="T90" s="158">
        <f t="shared" si="59"/>
        <v>118.71000000000001</v>
      </c>
    </row>
    <row r="91" spans="1:20" ht="27.75" customHeight="1" thickBot="1" x14ac:dyDescent="0.35">
      <c r="A91" s="43"/>
      <c r="B91" s="43"/>
      <c r="C91" s="44"/>
      <c r="D91" s="44"/>
      <c r="E91" s="44"/>
      <c r="F91" s="44"/>
      <c r="G91" s="44"/>
      <c r="H91" s="44"/>
      <c r="I91" s="321"/>
      <c r="J91" s="44"/>
      <c r="K91" s="324">
        <f>SUM(K84:K90)</f>
        <v>9</v>
      </c>
      <c r="L91" s="325">
        <f t="shared" ref="L91:T91" si="61">SUM(L84:L90)</f>
        <v>747.09</v>
      </c>
      <c r="M91" s="325">
        <f t="shared" si="61"/>
        <v>3</v>
      </c>
      <c r="N91" s="325">
        <f t="shared" si="61"/>
        <v>159.39000000000001</v>
      </c>
      <c r="O91" s="325">
        <f t="shared" si="61"/>
        <v>2</v>
      </c>
      <c r="P91" s="325">
        <f t="shared" si="61"/>
        <v>2</v>
      </c>
      <c r="Q91" s="325">
        <f t="shared" si="61"/>
        <v>12</v>
      </c>
      <c r="R91" s="325">
        <f t="shared" si="61"/>
        <v>73.08</v>
      </c>
      <c r="S91" s="325">
        <f t="shared" si="61"/>
        <v>0</v>
      </c>
      <c r="T91" s="326">
        <f t="shared" si="61"/>
        <v>981.56000000000017</v>
      </c>
    </row>
    <row r="92" spans="1:20" ht="18.600000000000001" thickBot="1" x14ac:dyDescent="0.4">
      <c r="A92" s="489" t="s">
        <v>339</v>
      </c>
      <c r="B92" s="489"/>
      <c r="C92" s="489"/>
      <c r="D92" s="489"/>
      <c r="E92" s="489"/>
      <c r="F92" s="489"/>
      <c r="G92" s="489"/>
      <c r="H92" s="489"/>
      <c r="I92" s="193">
        <f>SUM(I14:I24)+SUM(I73:I82)</f>
        <v>3748.2300000000005</v>
      </c>
      <c r="K92" s="192">
        <f t="shared" ref="K92:T92" si="62">SUM(K14:K24)+K83</f>
        <v>31</v>
      </c>
      <c r="L92" s="198">
        <f t="shared" si="62"/>
        <v>2573.3100000000004</v>
      </c>
      <c r="M92" s="198">
        <f t="shared" si="62"/>
        <v>16.5</v>
      </c>
      <c r="N92" s="198">
        <f t="shared" si="62"/>
        <v>876.6450000000001</v>
      </c>
      <c r="O92" s="198">
        <f t="shared" si="62"/>
        <v>8</v>
      </c>
      <c r="P92" s="198">
        <f t="shared" si="62"/>
        <v>9</v>
      </c>
      <c r="Q92" s="198">
        <f t="shared" si="62"/>
        <v>47.5</v>
      </c>
      <c r="R92" s="198">
        <f t="shared" si="62"/>
        <v>289.27499999999998</v>
      </c>
      <c r="S92" s="198">
        <f t="shared" si="62"/>
        <v>0</v>
      </c>
      <c r="T92" s="198">
        <f t="shared" si="62"/>
        <v>3748.2300000000005</v>
      </c>
    </row>
    <row r="94" spans="1:20" x14ac:dyDescent="0.3">
      <c r="K94">
        <f>K91+K25</f>
        <v>25</v>
      </c>
      <c r="L94">
        <f t="shared" ref="L94:T94" si="63">L91+L25</f>
        <v>2075.25</v>
      </c>
      <c r="M94">
        <f t="shared" si="63"/>
        <v>13</v>
      </c>
      <c r="N94">
        <f t="shared" si="63"/>
        <v>690.69</v>
      </c>
      <c r="O94">
        <f t="shared" si="63"/>
        <v>8</v>
      </c>
      <c r="P94">
        <f t="shared" si="63"/>
        <v>8</v>
      </c>
      <c r="Q94">
        <f t="shared" si="63"/>
        <v>38</v>
      </c>
      <c r="R94">
        <f t="shared" si="63"/>
        <v>231.41999999999996</v>
      </c>
      <c r="S94">
        <f t="shared" si="63"/>
        <v>0</v>
      </c>
      <c r="T94">
        <f t="shared" si="63"/>
        <v>3005.3600000000006</v>
      </c>
    </row>
  </sheetData>
  <autoFilter ref="A13:I90" xr:uid="{CE140979-D436-48AA-BA02-CAC80F7A9FB8}">
    <filterColumn colId="0" showButton="0"/>
  </autoFilter>
  <mergeCells count="92">
    <mergeCell ref="A84:B84"/>
    <mergeCell ref="A85:B85"/>
    <mergeCell ref="A86:B86"/>
    <mergeCell ref="A87:B87"/>
    <mergeCell ref="A92:H92"/>
    <mergeCell ref="A88:B88"/>
    <mergeCell ref="A89:B89"/>
    <mergeCell ref="A90:B90"/>
    <mergeCell ref="A83:B83"/>
    <mergeCell ref="A69:B69"/>
    <mergeCell ref="A72:B72"/>
    <mergeCell ref="A73:B73"/>
    <mergeCell ref="A74:B74"/>
    <mergeCell ref="A75:B75"/>
    <mergeCell ref="A76:B76"/>
    <mergeCell ref="A77:B77"/>
    <mergeCell ref="A78:B78"/>
    <mergeCell ref="A79:B79"/>
    <mergeCell ref="A80:B80"/>
    <mergeCell ref="A82:B82"/>
    <mergeCell ref="A70:B70"/>
    <mergeCell ref="A71:B71"/>
    <mergeCell ref="A81:B81"/>
    <mergeCell ref="A68:B68"/>
    <mergeCell ref="A57:B57"/>
    <mergeCell ref="A58:B58"/>
    <mergeCell ref="A59:B59"/>
    <mergeCell ref="A60:B60"/>
    <mergeCell ref="A61:B61"/>
    <mergeCell ref="A62:B62"/>
    <mergeCell ref="A63:B63"/>
    <mergeCell ref="A64:B64"/>
    <mergeCell ref="A65:B65"/>
    <mergeCell ref="A66:B66"/>
    <mergeCell ref="A67:B67"/>
    <mergeCell ref="A56:B56"/>
    <mergeCell ref="A44:B44"/>
    <mergeCell ref="A45:B45"/>
    <mergeCell ref="A46:B46"/>
    <mergeCell ref="A47:B47"/>
    <mergeCell ref="A49:B49"/>
    <mergeCell ref="A50:B50"/>
    <mergeCell ref="A51:B51"/>
    <mergeCell ref="A52:B52"/>
    <mergeCell ref="A53:B53"/>
    <mergeCell ref="A54:B54"/>
    <mergeCell ref="A55:B55"/>
    <mergeCell ref="A48:B48"/>
    <mergeCell ref="A43:B43"/>
    <mergeCell ref="A31:B31"/>
    <mergeCell ref="A32:B32"/>
    <mergeCell ref="A33:B33"/>
    <mergeCell ref="A34:B34"/>
    <mergeCell ref="A35:B35"/>
    <mergeCell ref="A36:B36"/>
    <mergeCell ref="A37:B37"/>
    <mergeCell ref="A38:B38"/>
    <mergeCell ref="A40:B40"/>
    <mergeCell ref="A41:B41"/>
    <mergeCell ref="A42:B42"/>
    <mergeCell ref="A39:B39"/>
    <mergeCell ref="A30:B30"/>
    <mergeCell ref="A18:B18"/>
    <mergeCell ref="A20:B20"/>
    <mergeCell ref="A21:B21"/>
    <mergeCell ref="A22:B22"/>
    <mergeCell ref="A23:B23"/>
    <mergeCell ref="A24:B24"/>
    <mergeCell ref="A25:B25"/>
    <mergeCell ref="A26:B26"/>
    <mergeCell ref="A27:B27"/>
    <mergeCell ref="A28:B28"/>
    <mergeCell ref="A29:B29"/>
    <mergeCell ref="A19:B19"/>
    <mergeCell ref="Q12:R12"/>
    <mergeCell ref="A13:B13"/>
    <mergeCell ref="A14:B14"/>
    <mergeCell ref="A15:B15"/>
    <mergeCell ref="A16:B16"/>
    <mergeCell ref="M12:N12"/>
    <mergeCell ref="O12:P12"/>
    <mergeCell ref="A17:B17"/>
    <mergeCell ref="B6:H6"/>
    <mergeCell ref="B10:H10"/>
    <mergeCell ref="A12:H12"/>
    <mergeCell ref="K12:L12"/>
    <mergeCell ref="K5:M5"/>
    <mergeCell ref="A1:H1"/>
    <mergeCell ref="K1:N1"/>
    <mergeCell ref="K2:M2"/>
    <mergeCell ref="K3:M3"/>
    <mergeCell ref="K4:M4"/>
  </mergeCells>
  <pageMargins left="0.25" right="0.25" top="0.75" bottom="0.75" header="0.3" footer="0.3"/>
  <pageSetup scale="5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74247-44E1-4304-8CC8-7ABDCCF242AF}">
  <dimension ref="A1:X30"/>
  <sheetViews>
    <sheetView showGridLines="0" topLeftCell="F1" zoomScale="90" zoomScaleNormal="90" workbookViewId="0">
      <selection activeCell="J8" sqref="J8"/>
    </sheetView>
  </sheetViews>
  <sheetFormatPr baseColWidth="10" defaultRowHeight="14.4" x14ac:dyDescent="0.3"/>
  <cols>
    <col min="1" max="1" width="18" customWidth="1"/>
    <col min="2" max="2" width="57.6640625" customWidth="1"/>
    <col min="3" max="3" width="16.6640625" customWidth="1"/>
    <col min="4" max="4" width="17.6640625" customWidth="1"/>
    <col min="5" max="5" width="17" customWidth="1"/>
    <col min="6" max="6" width="30.33203125" customWidth="1"/>
    <col min="7" max="7" width="32.6640625" customWidth="1"/>
    <col min="8" max="8" width="10.44140625" customWidth="1"/>
    <col min="9" max="9" width="16.109375" style="20" customWidth="1"/>
    <col min="10" max="10" width="10.44140625" style="20" customWidth="1"/>
    <col min="12" max="12" width="14.44140625" bestFit="1" customWidth="1"/>
    <col min="14" max="14" width="14.6640625" customWidth="1"/>
  </cols>
  <sheetData>
    <row r="1" spans="1:24" ht="15" thickBot="1" x14ac:dyDescent="0.35">
      <c r="A1" s="465" t="s">
        <v>451</v>
      </c>
      <c r="B1" s="466"/>
      <c r="C1" s="466"/>
      <c r="D1" s="466"/>
      <c r="E1" s="466"/>
      <c r="F1" s="466"/>
      <c r="G1" s="466"/>
      <c r="H1" s="467"/>
      <c r="I1" s="80"/>
      <c r="J1" s="80"/>
      <c r="K1" s="449" t="s">
        <v>343</v>
      </c>
      <c r="L1" s="450"/>
      <c r="M1" s="450"/>
      <c r="N1" s="451"/>
    </row>
    <row r="2" spans="1:24" x14ac:dyDescent="0.3">
      <c r="A2" s="33" t="s">
        <v>32</v>
      </c>
      <c r="B2" s="27" t="s">
        <v>19</v>
      </c>
      <c r="C2" s="28"/>
      <c r="D2" s="28"/>
      <c r="E2" s="28"/>
      <c r="F2" s="28"/>
      <c r="G2" s="28"/>
      <c r="H2" s="29"/>
      <c r="I2" s="23"/>
      <c r="J2" s="23"/>
      <c r="K2" s="456" t="s">
        <v>342</v>
      </c>
      <c r="L2" s="457"/>
      <c r="M2" s="458"/>
      <c r="N2" s="194">
        <f>I30</f>
        <v>2476.5700000000002</v>
      </c>
    </row>
    <row r="3" spans="1:24" x14ac:dyDescent="0.3">
      <c r="A3" s="34" t="s">
        <v>20</v>
      </c>
      <c r="B3" s="30" t="s">
        <v>452</v>
      </c>
      <c r="C3" s="23"/>
      <c r="D3" s="23"/>
      <c r="E3" s="23"/>
      <c r="F3" s="23"/>
      <c r="G3" s="23"/>
      <c r="H3" s="24"/>
      <c r="I3" s="23"/>
      <c r="J3" s="23"/>
      <c r="K3" s="459" t="s">
        <v>344</v>
      </c>
      <c r="L3" s="460"/>
      <c r="M3" s="461"/>
      <c r="N3" s="195">
        <f>K30+M30</f>
        <v>30.5</v>
      </c>
    </row>
    <row r="4" spans="1:24" x14ac:dyDescent="0.3">
      <c r="A4" s="35" t="s">
        <v>21</v>
      </c>
      <c r="B4" s="31" t="s">
        <v>453</v>
      </c>
      <c r="C4" s="21"/>
      <c r="D4" s="21"/>
      <c r="E4" s="21"/>
      <c r="F4" s="21"/>
      <c r="G4" s="21"/>
      <c r="H4" s="22"/>
      <c r="I4" s="23"/>
      <c r="J4" s="23"/>
      <c r="K4" s="459" t="s">
        <v>283</v>
      </c>
      <c r="L4" s="460"/>
      <c r="M4" s="461"/>
      <c r="N4" s="196">
        <f>L30+N30</f>
        <v>2277.8249999999998</v>
      </c>
    </row>
    <row r="5" spans="1:24" ht="26.25" customHeight="1" thickBot="1" x14ac:dyDescent="0.35">
      <c r="A5" s="34" t="s">
        <v>23</v>
      </c>
      <c r="B5" s="30" t="s">
        <v>454</v>
      </c>
      <c r="C5" s="23"/>
      <c r="D5" s="23"/>
      <c r="E5" s="23"/>
      <c r="F5" s="23"/>
      <c r="G5" s="23"/>
      <c r="H5" s="24"/>
      <c r="I5" s="23"/>
      <c r="J5" s="23"/>
      <c r="K5" s="452" t="s">
        <v>341</v>
      </c>
      <c r="L5" s="453"/>
      <c r="M5" s="454"/>
      <c r="N5" s="197">
        <f>P30+R30</f>
        <v>198.74499999999995</v>
      </c>
    </row>
    <row r="6" spans="1:24" ht="33" customHeight="1" x14ac:dyDescent="0.3">
      <c r="A6" s="35" t="s">
        <v>25</v>
      </c>
      <c r="B6" s="439" t="s">
        <v>26</v>
      </c>
      <c r="C6" s="440"/>
      <c r="D6" s="440"/>
      <c r="E6" s="440"/>
      <c r="F6" s="440"/>
      <c r="G6" s="440"/>
      <c r="H6" s="441"/>
      <c r="I6" s="81"/>
      <c r="J6" s="81"/>
    </row>
    <row r="7" spans="1:24" ht="19.2" x14ac:dyDescent="0.3">
      <c r="A7" s="34" t="s">
        <v>35</v>
      </c>
      <c r="B7" s="30" t="s">
        <v>455</v>
      </c>
      <c r="C7" s="23"/>
      <c r="D7" s="23"/>
      <c r="E7" s="23"/>
      <c r="F7" s="23"/>
      <c r="G7" s="23"/>
      <c r="H7" s="24"/>
      <c r="I7" s="23"/>
      <c r="J7" s="23"/>
    </row>
    <row r="8" spans="1:24" x14ac:dyDescent="0.3">
      <c r="A8" s="35" t="s">
        <v>28</v>
      </c>
      <c r="B8" s="31" t="s">
        <v>29</v>
      </c>
      <c r="C8" s="21"/>
      <c r="D8" s="21"/>
      <c r="E8" s="21"/>
      <c r="F8" s="21"/>
      <c r="G8" s="21"/>
      <c r="H8" s="22"/>
      <c r="I8" s="23"/>
      <c r="J8" s="23"/>
    </row>
    <row r="9" spans="1:24" x14ac:dyDescent="0.3">
      <c r="A9" s="34" t="s">
        <v>30</v>
      </c>
      <c r="B9" s="30" t="s">
        <v>456</v>
      </c>
      <c r="C9" s="23"/>
      <c r="D9" s="23"/>
      <c r="E9" s="23"/>
      <c r="F9" s="23"/>
      <c r="G9" s="23"/>
      <c r="H9" s="24"/>
      <c r="I9" s="23"/>
      <c r="J9" s="23"/>
    </row>
    <row r="10" spans="1:24" ht="28.5" customHeight="1" x14ac:dyDescent="0.3">
      <c r="A10" s="35" t="s">
        <v>27</v>
      </c>
      <c r="B10" s="439" t="s">
        <v>457</v>
      </c>
      <c r="C10" s="440"/>
      <c r="D10" s="440"/>
      <c r="E10" s="440"/>
      <c r="F10" s="440"/>
      <c r="G10" s="440"/>
      <c r="H10" s="441"/>
      <c r="I10" s="81"/>
      <c r="J10" s="81"/>
    </row>
    <row r="11" spans="1:24" ht="15" thickBot="1" x14ac:dyDescent="0.35">
      <c r="A11" s="36" t="s">
        <v>33</v>
      </c>
      <c r="B11" s="32" t="s">
        <v>458</v>
      </c>
      <c r="C11" s="25"/>
      <c r="D11" s="25"/>
      <c r="E11" s="25"/>
      <c r="F11" s="25"/>
      <c r="G11" s="25"/>
      <c r="H11" s="26"/>
      <c r="I11" s="82"/>
      <c r="J11" s="82"/>
    </row>
    <row r="12" spans="1:24" ht="43.5" customHeight="1" thickBot="1" x14ac:dyDescent="0.35">
      <c r="A12" s="494" t="s">
        <v>471</v>
      </c>
      <c r="B12" s="495"/>
      <c r="C12" s="495"/>
      <c r="D12" s="495"/>
      <c r="E12" s="495"/>
      <c r="F12" s="495"/>
      <c r="G12" s="495"/>
      <c r="H12" s="495"/>
      <c r="I12" s="206"/>
      <c r="J12" s="234"/>
      <c r="K12" s="437" t="s">
        <v>327</v>
      </c>
      <c r="L12" s="438"/>
      <c r="M12" s="438" t="s">
        <v>328</v>
      </c>
      <c r="N12" s="438"/>
      <c r="O12" s="438" t="s">
        <v>329</v>
      </c>
      <c r="P12" s="438"/>
      <c r="Q12" s="438" t="s">
        <v>330</v>
      </c>
      <c r="R12" s="438"/>
      <c r="S12" s="204" t="s">
        <v>331</v>
      </c>
      <c r="T12" s="127" t="s">
        <v>332</v>
      </c>
      <c r="U12" s="19"/>
      <c r="V12" s="19"/>
      <c r="W12" s="18"/>
      <c r="X12" s="18"/>
    </row>
    <row r="13" spans="1:24" ht="21" thickBot="1" x14ac:dyDescent="0.35">
      <c r="A13" s="500" t="s">
        <v>34</v>
      </c>
      <c r="B13" s="501"/>
      <c r="C13" s="37" t="s">
        <v>0</v>
      </c>
      <c r="D13" s="202" t="s">
        <v>27</v>
      </c>
      <c r="E13" s="37" t="s">
        <v>2</v>
      </c>
      <c r="F13" s="37" t="s">
        <v>3</v>
      </c>
      <c r="G13" s="37" t="s">
        <v>4</v>
      </c>
      <c r="H13" s="39" t="s">
        <v>5</v>
      </c>
      <c r="I13" s="235" t="s">
        <v>354</v>
      </c>
      <c r="J13" s="236"/>
      <c r="K13" s="128" t="s">
        <v>279</v>
      </c>
      <c r="L13" s="129" t="s">
        <v>281</v>
      </c>
      <c r="M13" s="128" t="s">
        <v>279</v>
      </c>
      <c r="N13" s="129" t="s">
        <v>281</v>
      </c>
      <c r="O13" s="130" t="s">
        <v>333</v>
      </c>
      <c r="P13" s="129" t="s">
        <v>281</v>
      </c>
      <c r="Q13" s="128" t="s">
        <v>279</v>
      </c>
      <c r="R13" s="131" t="s">
        <v>280</v>
      </c>
      <c r="S13" s="129" t="s">
        <v>282</v>
      </c>
      <c r="T13" s="131"/>
      <c r="U13" s="20"/>
      <c r="V13" s="20"/>
    </row>
    <row r="14" spans="1:24" ht="61.5" customHeight="1" thickBot="1" x14ac:dyDescent="0.35">
      <c r="A14" s="502" t="s">
        <v>649</v>
      </c>
      <c r="B14" s="503"/>
      <c r="C14" s="251" t="s">
        <v>477</v>
      </c>
      <c r="D14" s="252" t="s">
        <v>16</v>
      </c>
      <c r="E14" s="253"/>
      <c r="F14" s="254"/>
      <c r="G14" s="225"/>
      <c r="H14" s="255" t="s">
        <v>9</v>
      </c>
      <c r="I14" s="237">
        <f>T14</f>
        <v>119.71000000000001</v>
      </c>
      <c r="J14" s="238"/>
      <c r="K14" s="134">
        <v>1</v>
      </c>
      <c r="L14" s="135">
        <f>K14*83.01</f>
        <v>83.01</v>
      </c>
      <c r="M14" s="136">
        <v>0.5</v>
      </c>
      <c r="N14" s="135">
        <f>M14*53.13</f>
        <v>26.565000000000001</v>
      </c>
      <c r="O14" s="137">
        <v>1</v>
      </c>
      <c r="P14" s="138">
        <f>O14*1</f>
        <v>1</v>
      </c>
      <c r="Q14" s="136">
        <v>1.5</v>
      </c>
      <c r="R14" s="138">
        <f>Q14*6.09</f>
        <v>9.1349999999999998</v>
      </c>
      <c r="S14" s="137">
        <v>0</v>
      </c>
      <c r="T14" s="139">
        <f>L14+N14+P14+R14</f>
        <v>119.71000000000001</v>
      </c>
    </row>
    <row r="15" spans="1:24" ht="63.75" customHeight="1" x14ac:dyDescent="0.3">
      <c r="A15" s="492" t="s">
        <v>459</v>
      </c>
      <c r="B15" s="493"/>
      <c r="C15" s="9" t="s">
        <v>478</v>
      </c>
      <c r="D15" s="10" t="s">
        <v>16</v>
      </c>
      <c r="E15" s="11" t="s">
        <v>460</v>
      </c>
      <c r="F15" s="9" t="s">
        <v>16</v>
      </c>
      <c r="G15" s="42" t="s">
        <v>16</v>
      </c>
      <c r="H15" s="40" t="s">
        <v>7</v>
      </c>
      <c r="I15" s="239">
        <f>T15</f>
        <v>0</v>
      </c>
      <c r="J15" s="213"/>
      <c r="K15" s="140">
        <v>0</v>
      </c>
      <c r="L15" s="141">
        <f t="shared" ref="L15:L29" si="0">K15*83.01</f>
        <v>0</v>
      </c>
      <c r="M15" s="142">
        <v>0</v>
      </c>
      <c r="N15" s="141">
        <f t="shared" ref="N15:N29" si="1">M15*53.13</f>
        <v>0</v>
      </c>
      <c r="O15" s="143">
        <v>0</v>
      </c>
      <c r="P15" s="144">
        <f t="shared" ref="P15:P29" si="2">O15*1</f>
        <v>0</v>
      </c>
      <c r="Q15" s="143">
        <v>0</v>
      </c>
      <c r="R15" s="144">
        <f t="shared" ref="R15:R29" si="3">Q15*6.09</f>
        <v>0</v>
      </c>
      <c r="S15" s="143">
        <v>0</v>
      </c>
      <c r="T15" s="145">
        <f t="shared" ref="T15:T29" si="4">L15+N15+P15+R15</f>
        <v>0</v>
      </c>
    </row>
    <row r="16" spans="1:24" ht="63.75" customHeight="1" x14ac:dyDescent="0.3">
      <c r="A16" s="492" t="s">
        <v>650</v>
      </c>
      <c r="B16" s="493"/>
      <c r="C16" s="9" t="s">
        <v>651</v>
      </c>
      <c r="D16" s="10"/>
      <c r="E16" s="11" t="s">
        <v>11</v>
      </c>
      <c r="F16" s="9"/>
      <c r="G16" s="42"/>
      <c r="H16" s="40"/>
      <c r="I16" s="237">
        <f t="shared" ref="I16:I18" si="5">T16</f>
        <v>119.71000000000001</v>
      </c>
      <c r="J16" s="213"/>
      <c r="K16" s="134">
        <v>1</v>
      </c>
      <c r="L16" s="135">
        <f t="shared" si="0"/>
        <v>83.01</v>
      </c>
      <c r="M16" s="136">
        <v>0.5</v>
      </c>
      <c r="N16" s="135">
        <f t="shared" si="1"/>
        <v>26.565000000000001</v>
      </c>
      <c r="O16" s="137">
        <v>1</v>
      </c>
      <c r="P16" s="138">
        <f t="shared" si="2"/>
        <v>1</v>
      </c>
      <c r="Q16" s="136">
        <v>1.5</v>
      </c>
      <c r="R16" s="138">
        <f t="shared" si="3"/>
        <v>9.1349999999999998</v>
      </c>
      <c r="S16" s="137">
        <v>0</v>
      </c>
      <c r="T16" s="139">
        <f t="shared" si="4"/>
        <v>119.71000000000001</v>
      </c>
    </row>
    <row r="17" spans="1:23" ht="63.75" customHeight="1" x14ac:dyDescent="0.3">
      <c r="A17" s="492" t="s">
        <v>652</v>
      </c>
      <c r="B17" s="493"/>
      <c r="C17" s="9" t="s">
        <v>653</v>
      </c>
      <c r="D17" s="10"/>
      <c r="E17" s="11"/>
      <c r="F17" s="9"/>
      <c r="G17" s="42"/>
      <c r="H17" s="40"/>
      <c r="I17" s="237">
        <f t="shared" si="5"/>
        <v>208.81</v>
      </c>
      <c r="J17" s="213"/>
      <c r="K17" s="134">
        <v>2</v>
      </c>
      <c r="L17" s="135">
        <f t="shared" si="0"/>
        <v>166.02</v>
      </c>
      <c r="M17" s="136">
        <v>0.5</v>
      </c>
      <c r="N17" s="135">
        <f t="shared" si="1"/>
        <v>26.565000000000001</v>
      </c>
      <c r="O17" s="137">
        <v>1</v>
      </c>
      <c r="P17" s="138">
        <f t="shared" si="2"/>
        <v>1</v>
      </c>
      <c r="Q17" s="136">
        <v>2.5</v>
      </c>
      <c r="R17" s="138">
        <f t="shared" si="3"/>
        <v>15.225</v>
      </c>
      <c r="S17" s="137">
        <v>0</v>
      </c>
      <c r="T17" s="139">
        <f t="shared" si="4"/>
        <v>208.81</v>
      </c>
    </row>
    <row r="18" spans="1:23" ht="63.75" customHeight="1" thickBot="1" x14ac:dyDescent="0.35">
      <c r="A18" s="492" t="s">
        <v>654</v>
      </c>
      <c r="B18" s="493"/>
      <c r="C18" s="9" t="s">
        <v>655</v>
      </c>
      <c r="D18" s="10"/>
      <c r="E18" s="11"/>
      <c r="F18" s="9"/>
      <c r="G18" s="42"/>
      <c r="H18" s="40"/>
      <c r="I18" s="237">
        <f t="shared" si="5"/>
        <v>119.71000000000001</v>
      </c>
      <c r="J18" s="213"/>
      <c r="K18" s="134">
        <v>1</v>
      </c>
      <c r="L18" s="135">
        <f t="shared" si="0"/>
        <v>83.01</v>
      </c>
      <c r="M18" s="136">
        <v>0.5</v>
      </c>
      <c r="N18" s="135">
        <f t="shared" si="1"/>
        <v>26.565000000000001</v>
      </c>
      <c r="O18" s="137">
        <v>1</v>
      </c>
      <c r="P18" s="138">
        <f t="shared" si="2"/>
        <v>1</v>
      </c>
      <c r="Q18" s="136">
        <v>1.5</v>
      </c>
      <c r="R18" s="138">
        <f t="shared" si="3"/>
        <v>9.1349999999999998</v>
      </c>
      <c r="S18" s="137">
        <v>0</v>
      </c>
      <c r="T18" s="139">
        <f t="shared" si="4"/>
        <v>119.71000000000001</v>
      </c>
    </row>
    <row r="19" spans="1:23" ht="33.75" customHeight="1" thickBot="1" x14ac:dyDescent="0.35">
      <c r="A19" s="496" t="s">
        <v>462</v>
      </c>
      <c r="B19" s="497"/>
      <c r="C19" s="240" t="s">
        <v>656</v>
      </c>
      <c r="D19" s="5" t="s">
        <v>16</v>
      </c>
      <c r="E19" s="6" t="s">
        <v>11</v>
      </c>
      <c r="F19" s="7" t="s">
        <v>16</v>
      </c>
      <c r="G19" s="17" t="s">
        <v>16</v>
      </c>
      <c r="H19" s="8" t="s">
        <v>9</v>
      </c>
      <c r="I19" s="239">
        <f t="shared" ref="I19:I29" si="6">T19</f>
        <v>118.71000000000001</v>
      </c>
      <c r="J19" s="213"/>
      <c r="K19" s="134">
        <v>1</v>
      </c>
      <c r="L19" s="135">
        <f t="shared" si="0"/>
        <v>83.01</v>
      </c>
      <c r="M19" s="136">
        <v>0.5</v>
      </c>
      <c r="N19" s="135">
        <f t="shared" si="1"/>
        <v>26.565000000000001</v>
      </c>
      <c r="O19" s="136">
        <v>0</v>
      </c>
      <c r="P19" s="138">
        <f t="shared" si="2"/>
        <v>0</v>
      </c>
      <c r="Q19" s="136">
        <v>1.5</v>
      </c>
      <c r="R19" s="138">
        <f t="shared" si="3"/>
        <v>9.1349999999999998</v>
      </c>
      <c r="S19" s="136">
        <v>0</v>
      </c>
      <c r="T19" s="139">
        <f t="shared" si="4"/>
        <v>118.71000000000001</v>
      </c>
    </row>
    <row r="20" spans="1:23" ht="33.75" customHeight="1" thickBot="1" x14ac:dyDescent="0.35">
      <c r="A20" s="492" t="s">
        <v>463</v>
      </c>
      <c r="B20" s="493"/>
      <c r="C20" s="240" t="s">
        <v>657</v>
      </c>
      <c r="D20" s="10" t="s">
        <v>16</v>
      </c>
      <c r="E20" s="11" t="s">
        <v>461</v>
      </c>
      <c r="F20" s="9" t="s">
        <v>16</v>
      </c>
      <c r="G20" s="42" t="s">
        <v>16</v>
      </c>
      <c r="H20" s="40" t="s">
        <v>9</v>
      </c>
      <c r="I20" s="239">
        <f t="shared" si="6"/>
        <v>209.81</v>
      </c>
      <c r="J20" s="213"/>
      <c r="K20" s="140">
        <v>2</v>
      </c>
      <c r="L20" s="141">
        <f t="shared" si="0"/>
        <v>166.02</v>
      </c>
      <c r="M20" s="142">
        <v>0.5</v>
      </c>
      <c r="N20" s="141">
        <f t="shared" si="1"/>
        <v>26.565000000000001</v>
      </c>
      <c r="O20" s="143">
        <v>2</v>
      </c>
      <c r="P20" s="144">
        <f t="shared" si="2"/>
        <v>2</v>
      </c>
      <c r="Q20" s="143">
        <v>2.5</v>
      </c>
      <c r="R20" s="144">
        <f t="shared" si="3"/>
        <v>15.225</v>
      </c>
      <c r="S20" s="143">
        <v>0</v>
      </c>
      <c r="T20" s="145">
        <f t="shared" si="4"/>
        <v>209.81</v>
      </c>
    </row>
    <row r="21" spans="1:23" ht="33.75" customHeight="1" thickBot="1" x14ac:dyDescent="0.35">
      <c r="A21" s="496" t="s">
        <v>464</v>
      </c>
      <c r="B21" s="497"/>
      <c r="C21" s="240" t="s">
        <v>658</v>
      </c>
      <c r="D21" s="5" t="s">
        <v>16</v>
      </c>
      <c r="E21" s="6" t="s">
        <v>11</v>
      </c>
      <c r="F21" s="7" t="s">
        <v>16</v>
      </c>
      <c r="G21" s="224" t="s">
        <v>16</v>
      </c>
      <c r="H21" s="8" t="s">
        <v>9</v>
      </c>
      <c r="I21" s="239">
        <f t="shared" si="6"/>
        <v>209.81</v>
      </c>
      <c r="J21" s="213"/>
      <c r="K21" s="134">
        <v>2</v>
      </c>
      <c r="L21" s="135">
        <f t="shared" si="0"/>
        <v>166.02</v>
      </c>
      <c r="M21" s="136">
        <v>0.5</v>
      </c>
      <c r="N21" s="135">
        <f t="shared" si="1"/>
        <v>26.565000000000001</v>
      </c>
      <c r="O21" s="136">
        <v>2</v>
      </c>
      <c r="P21" s="138">
        <f t="shared" si="2"/>
        <v>2</v>
      </c>
      <c r="Q21" s="136">
        <v>2.5</v>
      </c>
      <c r="R21" s="138">
        <f t="shared" si="3"/>
        <v>15.225</v>
      </c>
      <c r="S21" s="136">
        <v>0</v>
      </c>
      <c r="T21" s="139">
        <f t="shared" si="4"/>
        <v>209.81</v>
      </c>
    </row>
    <row r="22" spans="1:23" ht="33.75" customHeight="1" thickBot="1" x14ac:dyDescent="0.35">
      <c r="A22" s="498" t="s">
        <v>465</v>
      </c>
      <c r="B22" s="499"/>
      <c r="C22" s="240" t="s">
        <v>666</v>
      </c>
      <c r="D22" s="10"/>
      <c r="E22" s="11" t="s">
        <v>461</v>
      </c>
      <c r="F22" s="9"/>
      <c r="G22" s="42"/>
      <c r="H22" s="40" t="s">
        <v>9</v>
      </c>
      <c r="I22" s="239">
        <f t="shared" si="6"/>
        <v>211.81</v>
      </c>
      <c r="J22" s="213"/>
      <c r="K22" s="140">
        <v>2</v>
      </c>
      <c r="L22" s="141">
        <f t="shared" si="0"/>
        <v>166.02</v>
      </c>
      <c r="M22" s="142">
        <v>0.5</v>
      </c>
      <c r="N22" s="141">
        <f t="shared" si="1"/>
        <v>26.565000000000001</v>
      </c>
      <c r="O22" s="143">
        <v>4</v>
      </c>
      <c r="P22" s="144">
        <f t="shared" si="2"/>
        <v>4</v>
      </c>
      <c r="Q22" s="143">
        <v>2.5</v>
      </c>
      <c r="R22" s="144">
        <f t="shared" si="3"/>
        <v>15.225</v>
      </c>
      <c r="S22" s="143">
        <v>0</v>
      </c>
      <c r="T22" s="145">
        <f t="shared" si="4"/>
        <v>211.81</v>
      </c>
    </row>
    <row r="23" spans="1:23" ht="63.75" customHeight="1" thickBot="1" x14ac:dyDescent="0.35">
      <c r="A23" s="496" t="s">
        <v>466</v>
      </c>
      <c r="B23" s="497"/>
      <c r="C23" s="240" t="s">
        <v>667</v>
      </c>
      <c r="D23" s="5"/>
      <c r="E23" s="6"/>
      <c r="F23" s="7"/>
      <c r="G23" s="224"/>
      <c r="H23" s="8" t="s">
        <v>9</v>
      </c>
      <c r="I23" s="239">
        <f t="shared" si="6"/>
        <v>148.32000000000002</v>
      </c>
      <c r="J23" s="213"/>
      <c r="K23" s="134">
        <v>1</v>
      </c>
      <c r="L23" s="135">
        <f t="shared" si="0"/>
        <v>83.01</v>
      </c>
      <c r="M23" s="136">
        <v>1</v>
      </c>
      <c r="N23" s="135">
        <f t="shared" si="1"/>
        <v>53.13</v>
      </c>
      <c r="O23" s="136">
        <v>0</v>
      </c>
      <c r="P23" s="138">
        <f t="shared" si="2"/>
        <v>0</v>
      </c>
      <c r="Q23" s="136">
        <v>2</v>
      </c>
      <c r="R23" s="138">
        <f t="shared" si="3"/>
        <v>12.18</v>
      </c>
      <c r="S23" s="136">
        <v>0</v>
      </c>
      <c r="T23" s="139">
        <f t="shared" si="4"/>
        <v>148.32000000000002</v>
      </c>
    </row>
    <row r="24" spans="1:23" ht="27.75" customHeight="1" thickBot="1" x14ac:dyDescent="0.35">
      <c r="A24" s="498" t="s">
        <v>467</v>
      </c>
      <c r="B24" s="499"/>
      <c r="C24" s="240" t="s">
        <v>659</v>
      </c>
      <c r="D24" s="10"/>
      <c r="E24" s="11" t="s">
        <v>461</v>
      </c>
      <c r="F24" s="9" t="s">
        <v>16</v>
      </c>
      <c r="G24" s="42" t="s">
        <v>16</v>
      </c>
      <c r="H24" s="40" t="s">
        <v>9</v>
      </c>
      <c r="I24" s="239">
        <f t="shared" si="6"/>
        <v>118.71000000000001</v>
      </c>
      <c r="J24" s="213"/>
      <c r="K24" s="140">
        <v>1</v>
      </c>
      <c r="L24" s="141">
        <f t="shared" si="0"/>
        <v>83.01</v>
      </c>
      <c r="M24" s="142">
        <v>0.5</v>
      </c>
      <c r="N24" s="141">
        <f t="shared" si="1"/>
        <v>26.565000000000001</v>
      </c>
      <c r="O24" s="143">
        <v>0</v>
      </c>
      <c r="P24" s="144">
        <f t="shared" si="2"/>
        <v>0</v>
      </c>
      <c r="Q24" s="143">
        <v>1.5</v>
      </c>
      <c r="R24" s="144">
        <f t="shared" si="3"/>
        <v>9.1349999999999998</v>
      </c>
      <c r="S24" s="143">
        <v>0</v>
      </c>
      <c r="T24" s="145">
        <f t="shared" si="4"/>
        <v>118.71000000000001</v>
      </c>
    </row>
    <row r="25" spans="1:23" ht="53.25" customHeight="1" thickBot="1" x14ac:dyDescent="0.35">
      <c r="A25" s="496" t="s">
        <v>468</v>
      </c>
      <c r="B25" s="497"/>
      <c r="C25" s="240" t="s">
        <v>665</v>
      </c>
      <c r="D25" s="5" t="s">
        <v>16</v>
      </c>
      <c r="E25" s="6" t="s">
        <v>11</v>
      </c>
      <c r="F25" s="7" t="s">
        <v>16</v>
      </c>
      <c r="G25" s="224" t="s">
        <v>16</v>
      </c>
      <c r="H25" s="8" t="s">
        <v>9</v>
      </c>
      <c r="I25" s="239">
        <f t="shared" si="6"/>
        <v>118.71000000000001</v>
      </c>
      <c r="J25" s="213"/>
      <c r="K25" s="134">
        <v>1</v>
      </c>
      <c r="L25" s="135">
        <f t="shared" si="0"/>
        <v>83.01</v>
      </c>
      <c r="M25" s="136">
        <v>0.5</v>
      </c>
      <c r="N25" s="135">
        <f t="shared" si="1"/>
        <v>26.565000000000001</v>
      </c>
      <c r="O25" s="136">
        <v>0</v>
      </c>
      <c r="P25" s="138">
        <f t="shared" si="2"/>
        <v>0</v>
      </c>
      <c r="Q25" s="136">
        <v>1.5</v>
      </c>
      <c r="R25" s="138">
        <f t="shared" si="3"/>
        <v>9.1349999999999998</v>
      </c>
      <c r="S25" s="136">
        <v>0</v>
      </c>
      <c r="T25" s="139">
        <f t="shared" si="4"/>
        <v>118.71000000000001</v>
      </c>
    </row>
    <row r="26" spans="1:23" s="3" customFormat="1" ht="80.25" customHeight="1" x14ac:dyDescent="0.3">
      <c r="A26" s="504" t="s">
        <v>660</v>
      </c>
      <c r="B26" s="505"/>
      <c r="C26" s="9" t="s">
        <v>661</v>
      </c>
      <c r="D26" s="10" t="s">
        <v>16</v>
      </c>
      <c r="E26" s="11" t="s">
        <v>11</v>
      </c>
      <c r="F26" s="9"/>
      <c r="G26" s="42"/>
      <c r="H26" s="40" t="s">
        <v>9</v>
      </c>
      <c r="I26" s="239">
        <f t="shared" si="6"/>
        <v>118.71000000000001</v>
      </c>
      <c r="J26" s="213"/>
      <c r="K26" s="140">
        <v>1</v>
      </c>
      <c r="L26" s="141">
        <f t="shared" ref="L26:L27" si="7">K26*83.01</f>
        <v>83.01</v>
      </c>
      <c r="M26" s="142">
        <v>0.5</v>
      </c>
      <c r="N26" s="141">
        <f t="shared" ref="N26:N27" si="8">M26*53.13</f>
        <v>26.565000000000001</v>
      </c>
      <c r="O26" s="143">
        <v>0</v>
      </c>
      <c r="P26" s="144">
        <f t="shared" ref="P26:P27" si="9">O26*1</f>
        <v>0</v>
      </c>
      <c r="Q26" s="143">
        <v>1.5</v>
      </c>
      <c r="R26" s="144">
        <f t="shared" ref="R26:R27" si="10">Q26*6.09</f>
        <v>9.1349999999999998</v>
      </c>
      <c r="S26" s="143">
        <v>0</v>
      </c>
      <c r="T26" s="145">
        <f t="shared" ref="T26:T27" si="11">L26+N26+P26+R26</f>
        <v>118.71000000000001</v>
      </c>
      <c r="U26"/>
      <c r="V26"/>
      <c r="W26"/>
    </row>
    <row r="27" spans="1:23" s="3" customFormat="1" ht="49.5" customHeight="1" thickBot="1" x14ac:dyDescent="0.35">
      <c r="A27" s="504" t="s">
        <v>479</v>
      </c>
      <c r="B27" s="505"/>
      <c r="C27" s="9" t="s">
        <v>16</v>
      </c>
      <c r="D27" s="10" t="s">
        <v>16</v>
      </c>
      <c r="E27" s="11" t="s">
        <v>11</v>
      </c>
      <c r="F27" s="9"/>
      <c r="G27" s="42"/>
      <c r="H27" s="40" t="s">
        <v>9</v>
      </c>
      <c r="I27" s="239">
        <f t="shared" si="6"/>
        <v>118.71000000000001</v>
      </c>
      <c r="J27" s="213"/>
      <c r="K27" s="134">
        <v>1</v>
      </c>
      <c r="L27" s="135">
        <f t="shared" si="7"/>
        <v>83.01</v>
      </c>
      <c r="M27" s="136">
        <v>0.5</v>
      </c>
      <c r="N27" s="135">
        <f t="shared" si="8"/>
        <v>26.565000000000001</v>
      </c>
      <c r="O27" s="136">
        <v>0</v>
      </c>
      <c r="P27" s="138">
        <f t="shared" si="9"/>
        <v>0</v>
      </c>
      <c r="Q27" s="136">
        <v>1.5</v>
      </c>
      <c r="R27" s="138">
        <f t="shared" si="10"/>
        <v>9.1349999999999998</v>
      </c>
      <c r="S27" s="136">
        <v>0</v>
      </c>
      <c r="T27" s="139">
        <f t="shared" si="11"/>
        <v>118.71000000000001</v>
      </c>
      <c r="U27"/>
      <c r="V27"/>
      <c r="W27"/>
    </row>
    <row r="28" spans="1:23" s="3" customFormat="1" ht="51.75" customHeight="1" thickBot="1" x14ac:dyDescent="0.35">
      <c r="A28" s="496" t="s">
        <v>662</v>
      </c>
      <c r="B28" s="497"/>
      <c r="C28" s="240" t="s">
        <v>663</v>
      </c>
      <c r="D28" s="5" t="s">
        <v>16</v>
      </c>
      <c r="E28" s="11" t="s">
        <v>12</v>
      </c>
      <c r="F28" s="7"/>
      <c r="G28" s="224"/>
      <c r="H28" s="8" t="s">
        <v>9</v>
      </c>
      <c r="I28" s="239">
        <f t="shared" si="6"/>
        <v>415.62</v>
      </c>
      <c r="J28" s="213"/>
      <c r="K28" s="134">
        <v>4</v>
      </c>
      <c r="L28" s="135">
        <f t="shared" si="0"/>
        <v>332.04</v>
      </c>
      <c r="M28" s="136">
        <v>1</v>
      </c>
      <c r="N28" s="135">
        <f t="shared" si="1"/>
        <v>53.13</v>
      </c>
      <c r="O28" s="136">
        <v>0</v>
      </c>
      <c r="P28" s="138">
        <f t="shared" si="2"/>
        <v>0</v>
      </c>
      <c r="Q28" s="136">
        <v>5</v>
      </c>
      <c r="R28" s="138">
        <f t="shared" si="3"/>
        <v>30.45</v>
      </c>
      <c r="S28" s="136">
        <v>0</v>
      </c>
      <c r="T28" s="139">
        <f t="shared" si="4"/>
        <v>415.62</v>
      </c>
      <c r="U28"/>
      <c r="V28"/>
      <c r="W28"/>
    </row>
    <row r="29" spans="1:23" s="3" customFormat="1" ht="27" customHeight="1" thickBot="1" x14ac:dyDescent="0.35">
      <c r="A29" s="506" t="s">
        <v>469</v>
      </c>
      <c r="B29" s="507"/>
      <c r="C29" s="256" t="s">
        <v>664</v>
      </c>
      <c r="D29" s="257" t="s">
        <v>16</v>
      </c>
      <c r="E29" s="258" t="s">
        <v>11</v>
      </c>
      <c r="F29" s="259" t="s">
        <v>16</v>
      </c>
      <c r="G29" s="248" t="s">
        <v>16</v>
      </c>
      <c r="H29" s="260" t="s">
        <v>9</v>
      </c>
      <c r="I29" s="239">
        <f t="shared" si="6"/>
        <v>119.71000000000001</v>
      </c>
      <c r="J29" s="213"/>
      <c r="K29" s="134">
        <v>1</v>
      </c>
      <c r="L29" s="135">
        <f t="shared" si="0"/>
        <v>83.01</v>
      </c>
      <c r="M29" s="136">
        <v>0.5</v>
      </c>
      <c r="N29" s="135">
        <f t="shared" si="1"/>
        <v>26.565000000000001</v>
      </c>
      <c r="O29" s="136">
        <v>1</v>
      </c>
      <c r="P29" s="138">
        <f t="shared" si="2"/>
        <v>1</v>
      </c>
      <c r="Q29" s="136">
        <v>1.5</v>
      </c>
      <c r="R29" s="138">
        <f t="shared" si="3"/>
        <v>9.1349999999999998</v>
      </c>
      <c r="S29" s="136">
        <v>0</v>
      </c>
      <c r="T29" s="139">
        <f t="shared" si="4"/>
        <v>119.71000000000001</v>
      </c>
      <c r="U29"/>
      <c r="V29"/>
      <c r="W29"/>
    </row>
    <row r="30" spans="1:23" s="3" customFormat="1" ht="45" customHeight="1" thickBot="1" x14ac:dyDescent="0.35">
      <c r="A30" s="241"/>
      <c r="B30" s="205"/>
      <c r="C30" s="242"/>
      <c r="D30" s="242"/>
      <c r="E30" s="242"/>
      <c r="F30" s="242"/>
      <c r="G30" s="242"/>
      <c r="H30" s="250" t="s">
        <v>470</v>
      </c>
      <c r="I30" s="243">
        <f>SUM(I14:I29)</f>
        <v>2476.5700000000002</v>
      </c>
      <c r="J30" s="244"/>
      <c r="K30" s="245">
        <f t="shared" ref="K30:T30" si="12">SUM(K14:K29)</f>
        <v>22</v>
      </c>
      <c r="L30" s="245">
        <f t="shared" si="12"/>
        <v>1826.22</v>
      </c>
      <c r="M30" s="245">
        <f t="shared" si="12"/>
        <v>8.5</v>
      </c>
      <c r="N30" s="245">
        <f t="shared" si="12"/>
        <v>451.60500000000002</v>
      </c>
      <c r="O30" s="245">
        <f t="shared" si="12"/>
        <v>13</v>
      </c>
      <c r="P30" s="245">
        <f t="shared" si="12"/>
        <v>13</v>
      </c>
      <c r="Q30" s="245">
        <f t="shared" si="12"/>
        <v>30.5</v>
      </c>
      <c r="R30" s="245">
        <f t="shared" si="12"/>
        <v>185.74499999999995</v>
      </c>
      <c r="S30" s="245">
        <f t="shared" si="12"/>
        <v>0</v>
      </c>
      <c r="T30" s="246">
        <f t="shared" si="12"/>
        <v>2476.5700000000002</v>
      </c>
      <c r="U30"/>
      <c r="V30"/>
      <c r="W30"/>
    </row>
  </sheetData>
  <autoFilter ref="A13:I30" xr:uid="{B1BEB957-D4D3-4AE0-99CA-7BF256F037D9}">
    <filterColumn colId="0" showButton="0"/>
  </autoFilter>
  <mergeCells count="30">
    <mergeCell ref="A26:B26"/>
    <mergeCell ref="A27:B27"/>
    <mergeCell ref="A29:B29"/>
    <mergeCell ref="A28:B28"/>
    <mergeCell ref="A23:B23"/>
    <mergeCell ref="A24:B24"/>
    <mergeCell ref="A25:B25"/>
    <mergeCell ref="A21:B21"/>
    <mergeCell ref="A22:B22"/>
    <mergeCell ref="A19:B19"/>
    <mergeCell ref="A20:B20"/>
    <mergeCell ref="Q12:R12"/>
    <mergeCell ref="A13:B13"/>
    <mergeCell ref="A14:B14"/>
    <mergeCell ref="A15:B15"/>
    <mergeCell ref="O12:P12"/>
    <mergeCell ref="K5:M5"/>
    <mergeCell ref="A16:B16"/>
    <mergeCell ref="A17:B17"/>
    <mergeCell ref="A18:B18"/>
    <mergeCell ref="A1:H1"/>
    <mergeCell ref="K1:N1"/>
    <mergeCell ref="K2:M2"/>
    <mergeCell ref="K3:M3"/>
    <mergeCell ref="K4:M4"/>
    <mergeCell ref="B6:H6"/>
    <mergeCell ref="B10:H10"/>
    <mergeCell ref="A12:H12"/>
    <mergeCell ref="K12:L12"/>
    <mergeCell ref="M12:N12"/>
  </mergeCells>
  <pageMargins left="0.25" right="0.25" top="0.75" bottom="0.75" header="0.3" footer="0.3"/>
  <pageSetup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4180E-E660-42ED-A327-8BC0137BF78B}">
  <dimension ref="A1:U36"/>
  <sheetViews>
    <sheetView tabSelected="1" topLeftCell="A31" workbookViewId="0">
      <selection activeCell="A31" sqref="A31"/>
    </sheetView>
  </sheetViews>
  <sheetFormatPr baseColWidth="10" defaultRowHeight="14.4" x14ac:dyDescent="0.3"/>
  <cols>
    <col min="1" max="1" width="60.88671875" customWidth="1"/>
    <col min="2" max="3" width="11.44140625" customWidth="1"/>
    <col min="4" max="4" width="23.88671875" customWidth="1"/>
    <col min="5" max="5" width="19.44140625" customWidth="1"/>
    <col min="6" max="6" width="11.44140625" customWidth="1"/>
    <col min="7" max="7" width="15.33203125" customWidth="1"/>
    <col min="9" max="11" width="11.44140625" customWidth="1"/>
    <col min="12" max="12" width="13.33203125" customWidth="1"/>
    <col min="13" max="14" width="11.44140625" customWidth="1"/>
    <col min="21" max="21" width="21.6640625" customWidth="1"/>
  </cols>
  <sheetData>
    <row r="1" spans="1:21" ht="15" thickBot="1" x14ac:dyDescent="0.35"/>
    <row r="2" spans="1:21" ht="15" thickBot="1" x14ac:dyDescent="0.35">
      <c r="A2" s="465" t="s">
        <v>431</v>
      </c>
      <c r="B2" s="466"/>
      <c r="C2" s="466"/>
      <c r="D2" s="466"/>
      <c r="E2" s="466"/>
      <c r="F2" s="466"/>
      <c r="G2" s="466"/>
      <c r="H2" s="467"/>
      <c r="I2" s="449" t="s">
        <v>343</v>
      </c>
      <c r="J2" s="450"/>
      <c r="K2" s="450"/>
      <c r="L2" s="451"/>
    </row>
    <row r="3" spans="1:21" x14ac:dyDescent="0.3">
      <c r="A3" s="510" t="s">
        <v>224</v>
      </c>
      <c r="B3" s="511"/>
      <c r="C3" s="511"/>
      <c r="D3" s="511"/>
      <c r="E3" s="511"/>
      <c r="F3" s="511"/>
      <c r="G3" s="511"/>
      <c r="H3" s="512"/>
      <c r="I3" s="456" t="s">
        <v>342</v>
      </c>
      <c r="J3" s="457"/>
      <c r="K3" s="458"/>
      <c r="L3" s="194">
        <f>G34</f>
        <v>28000.530000000002</v>
      </c>
    </row>
    <row r="4" spans="1:21" x14ac:dyDescent="0.3">
      <c r="A4" s="513"/>
      <c r="B4" s="514"/>
      <c r="C4" s="514"/>
      <c r="D4" s="514"/>
      <c r="E4" s="514"/>
      <c r="F4" s="514"/>
      <c r="G4" s="514"/>
      <c r="H4" s="515"/>
      <c r="I4" s="459" t="s">
        <v>344</v>
      </c>
      <c r="J4" s="460"/>
      <c r="K4" s="461"/>
      <c r="L4" s="196">
        <f>S34</f>
        <v>87</v>
      </c>
    </row>
    <row r="5" spans="1:21" x14ac:dyDescent="0.3">
      <c r="A5" s="513"/>
      <c r="B5" s="514"/>
      <c r="C5" s="514"/>
      <c r="D5" s="514"/>
      <c r="E5" s="514"/>
      <c r="F5" s="514"/>
      <c r="G5" s="514"/>
      <c r="H5" s="515"/>
      <c r="I5" s="459" t="s">
        <v>283</v>
      </c>
      <c r="J5" s="460"/>
      <c r="K5" s="461"/>
      <c r="L5" s="333">
        <f>J34+L34</f>
        <v>6919.8000000000011</v>
      </c>
    </row>
    <row r="6" spans="1:21" ht="27.75" customHeight="1" thickBot="1" x14ac:dyDescent="0.35">
      <c r="A6" s="516"/>
      <c r="B6" s="517"/>
      <c r="C6" s="517"/>
      <c r="D6" s="517"/>
      <c r="E6" s="517"/>
      <c r="F6" s="517"/>
      <c r="G6" s="517"/>
      <c r="H6" s="518"/>
      <c r="I6" s="452" t="s">
        <v>341</v>
      </c>
      <c r="J6" s="453"/>
      <c r="K6" s="454"/>
      <c r="L6" s="197">
        <f>N34+P34</f>
        <v>575.09999999999991</v>
      </c>
    </row>
    <row r="7" spans="1:21" ht="22.5" customHeight="1" thickBot="1" x14ac:dyDescent="0.35">
      <c r="I7" s="519"/>
      <c r="J7" s="520"/>
      <c r="K7" s="521"/>
      <c r="T7">
        <v>83.01</v>
      </c>
    </row>
    <row r="8" spans="1:21" ht="32.4" thickBot="1" x14ac:dyDescent="0.35">
      <c r="A8" s="74" t="s">
        <v>352</v>
      </c>
      <c r="B8" s="37" t="s">
        <v>0</v>
      </c>
      <c r="C8" s="75" t="s">
        <v>1</v>
      </c>
      <c r="D8" s="37" t="s">
        <v>353</v>
      </c>
      <c r="E8" s="37" t="s">
        <v>200</v>
      </c>
      <c r="F8" s="37" t="s">
        <v>5</v>
      </c>
      <c r="G8" s="214" t="s">
        <v>354</v>
      </c>
      <c r="I8" s="522" t="s">
        <v>327</v>
      </c>
      <c r="J8" s="523"/>
      <c r="K8" s="523" t="s">
        <v>328</v>
      </c>
      <c r="L8" s="438"/>
      <c r="M8" s="438" t="s">
        <v>329</v>
      </c>
      <c r="N8" s="438"/>
      <c r="O8" s="438" t="s">
        <v>330</v>
      </c>
      <c r="P8" s="438"/>
      <c r="Q8" s="126" t="s">
        <v>331</v>
      </c>
      <c r="R8" s="127" t="s">
        <v>332</v>
      </c>
      <c r="S8" t="s">
        <v>677</v>
      </c>
      <c r="T8" t="s">
        <v>678</v>
      </c>
    </row>
    <row r="9" spans="1:21" ht="21" thickBot="1" x14ac:dyDescent="0.35">
      <c r="A9" s="209"/>
      <c r="B9" s="210"/>
      <c r="C9" s="211"/>
      <c r="D9" s="210"/>
      <c r="E9" s="210"/>
      <c r="F9" s="210"/>
      <c r="G9" s="215"/>
      <c r="I9" s="132" t="s">
        <v>279</v>
      </c>
      <c r="J9" s="126" t="s">
        <v>281</v>
      </c>
      <c r="K9" s="132" t="s">
        <v>279</v>
      </c>
      <c r="L9" s="126" t="s">
        <v>281</v>
      </c>
      <c r="M9" s="133" t="s">
        <v>333</v>
      </c>
      <c r="N9" s="126" t="s">
        <v>281</v>
      </c>
      <c r="O9" s="132" t="s">
        <v>279</v>
      </c>
      <c r="P9" s="127" t="s">
        <v>280</v>
      </c>
      <c r="Q9" s="126" t="s">
        <v>282</v>
      </c>
      <c r="R9" s="127"/>
    </row>
    <row r="10" spans="1:21" ht="28.8" x14ac:dyDescent="0.3">
      <c r="A10" s="226" t="s">
        <v>413</v>
      </c>
      <c r="B10" s="164">
        <v>6.2</v>
      </c>
      <c r="C10" s="212" t="s">
        <v>408</v>
      </c>
      <c r="D10" s="216" t="s">
        <v>355</v>
      </c>
      <c r="E10" s="164" t="s">
        <v>16</v>
      </c>
      <c r="F10" s="164" t="s">
        <v>9</v>
      </c>
      <c r="G10" s="217">
        <f t="shared" ref="G10:G15" si="0">R10</f>
        <v>180.20000000000002</v>
      </c>
      <c r="I10" s="147">
        <v>2</v>
      </c>
      <c r="J10" s="148">
        <f>I10*83.01</f>
        <v>166.02</v>
      </c>
      <c r="K10" s="149">
        <v>0</v>
      </c>
      <c r="L10" s="148">
        <f>K10*53.13</f>
        <v>0</v>
      </c>
      <c r="M10" s="150">
        <v>2</v>
      </c>
      <c r="N10" s="151">
        <f>M10*1</f>
        <v>2</v>
      </c>
      <c r="O10" s="149">
        <v>2</v>
      </c>
      <c r="P10" s="151">
        <f>O10*6.09</f>
        <v>12.18</v>
      </c>
      <c r="Q10" s="150">
        <v>0</v>
      </c>
      <c r="R10" s="152">
        <f>J10+L10+N10+P10</f>
        <v>180.20000000000002</v>
      </c>
      <c r="S10">
        <f>(I10+K10)*T10</f>
        <v>2</v>
      </c>
      <c r="T10">
        <v>1</v>
      </c>
      <c r="U10" s="231">
        <f>R10*T10</f>
        <v>180.20000000000002</v>
      </c>
    </row>
    <row r="11" spans="1:21" ht="76.8" x14ac:dyDescent="0.3">
      <c r="A11" s="200" t="s">
        <v>414</v>
      </c>
      <c r="B11" s="17" t="s">
        <v>581</v>
      </c>
      <c r="C11" s="207" t="s">
        <v>408</v>
      </c>
      <c r="D11" s="227" t="s">
        <v>409</v>
      </c>
      <c r="E11" s="17" t="s">
        <v>410</v>
      </c>
      <c r="F11" s="17" t="s">
        <v>9</v>
      </c>
      <c r="G11" s="228">
        <f t="shared" si="0"/>
        <v>0</v>
      </c>
      <c r="I11" s="153">
        <v>0</v>
      </c>
      <c r="J11" s="141">
        <f t="shared" ref="J11:J12" si="1">I11*83.01</f>
        <v>0</v>
      </c>
      <c r="K11" s="142">
        <v>0</v>
      </c>
      <c r="L11" s="141">
        <f t="shared" ref="L11:L12" si="2">K11*53.13</f>
        <v>0</v>
      </c>
      <c r="M11" s="154">
        <v>0</v>
      </c>
      <c r="N11" s="144">
        <f t="shared" ref="N11:N12" si="3">M11*1</f>
        <v>0</v>
      </c>
      <c r="O11" s="154">
        <v>0</v>
      </c>
      <c r="P11" s="144">
        <f t="shared" ref="P11:P12" si="4">O11*6.09</f>
        <v>0</v>
      </c>
      <c r="Q11" s="154">
        <v>0</v>
      </c>
      <c r="R11" s="155">
        <f t="shared" ref="R11:R12" si="5">J11+L11+N11+P11</f>
        <v>0</v>
      </c>
      <c r="S11">
        <f t="shared" ref="S11:S33" si="6">(I11+K11)*T11</f>
        <v>0</v>
      </c>
      <c r="U11" s="231">
        <f t="shared" ref="U11:U33" si="7">R11*T11</f>
        <v>0</v>
      </c>
    </row>
    <row r="12" spans="1:21" ht="48" x14ac:dyDescent="0.3">
      <c r="A12" s="199" t="s">
        <v>415</v>
      </c>
      <c r="B12" s="42" t="s">
        <v>582</v>
      </c>
      <c r="C12" s="208" t="s">
        <v>408</v>
      </c>
      <c r="D12" s="220" t="s">
        <v>580</v>
      </c>
      <c r="E12" s="42" t="s">
        <v>410</v>
      </c>
      <c r="F12" s="42" t="s">
        <v>9</v>
      </c>
      <c r="G12" s="218">
        <f t="shared" si="0"/>
        <v>0</v>
      </c>
      <c r="I12" s="156">
        <v>0</v>
      </c>
      <c r="J12" s="135">
        <f t="shared" si="1"/>
        <v>0</v>
      </c>
      <c r="K12" s="157">
        <v>0</v>
      </c>
      <c r="L12" s="135">
        <f t="shared" si="2"/>
        <v>0</v>
      </c>
      <c r="M12" s="157">
        <v>0</v>
      </c>
      <c r="N12" s="138">
        <f t="shared" si="3"/>
        <v>0</v>
      </c>
      <c r="O12" s="157">
        <v>0</v>
      </c>
      <c r="P12" s="138">
        <f t="shared" si="4"/>
        <v>0</v>
      </c>
      <c r="Q12" s="157">
        <v>0</v>
      </c>
      <c r="R12" s="158">
        <f t="shared" si="5"/>
        <v>0</v>
      </c>
      <c r="S12">
        <f t="shared" si="6"/>
        <v>0</v>
      </c>
      <c r="U12" s="231">
        <f t="shared" si="7"/>
        <v>0</v>
      </c>
    </row>
    <row r="13" spans="1:21" ht="48" x14ac:dyDescent="0.3">
      <c r="A13" s="200" t="s">
        <v>416</v>
      </c>
      <c r="B13" s="17" t="s">
        <v>380</v>
      </c>
      <c r="C13" s="207" t="s">
        <v>356</v>
      </c>
      <c r="D13" s="227" t="s">
        <v>379</v>
      </c>
      <c r="E13" s="17" t="s">
        <v>388</v>
      </c>
      <c r="F13" s="17" t="s">
        <v>7</v>
      </c>
      <c r="G13" s="228">
        <f t="shared" si="0"/>
        <v>0</v>
      </c>
      <c r="I13" s="153">
        <v>0</v>
      </c>
      <c r="J13" s="141">
        <f t="shared" ref="J13:J33" si="8">I13*83.01</f>
        <v>0</v>
      </c>
      <c r="K13" s="142">
        <v>0</v>
      </c>
      <c r="L13" s="141">
        <f t="shared" ref="L13:L33" si="9">K13*53.13</f>
        <v>0</v>
      </c>
      <c r="M13" s="154">
        <v>0</v>
      </c>
      <c r="N13" s="144">
        <f t="shared" ref="N13:N33" si="10">M13*1</f>
        <v>0</v>
      </c>
      <c r="O13" s="154">
        <v>0</v>
      </c>
      <c r="P13" s="144">
        <f t="shared" ref="P13:P33" si="11">O13*6.09</f>
        <v>0</v>
      </c>
      <c r="Q13" s="154">
        <v>0</v>
      </c>
      <c r="R13" s="155">
        <f t="shared" ref="R13:R32" si="12">J13+L13+N13+P13</f>
        <v>0</v>
      </c>
      <c r="S13">
        <f t="shared" si="6"/>
        <v>0</v>
      </c>
      <c r="U13" s="231">
        <f t="shared" si="7"/>
        <v>0</v>
      </c>
    </row>
    <row r="14" spans="1:21" ht="86.4" x14ac:dyDescent="0.3">
      <c r="A14" s="199" t="s">
        <v>417</v>
      </c>
      <c r="B14" s="42" t="s">
        <v>381</v>
      </c>
      <c r="C14" s="208" t="s">
        <v>384</v>
      </c>
      <c r="D14" s="220" t="s">
        <v>382</v>
      </c>
      <c r="E14" s="42" t="s">
        <v>16</v>
      </c>
      <c r="F14" s="42" t="s">
        <v>9</v>
      </c>
      <c r="G14" s="218">
        <f t="shared" si="0"/>
        <v>118.71000000000001</v>
      </c>
      <c r="I14" s="153">
        <v>1</v>
      </c>
      <c r="J14" s="141">
        <f t="shared" ref="J14" si="13">I14*83.01</f>
        <v>83.01</v>
      </c>
      <c r="K14" s="142">
        <v>0.5</v>
      </c>
      <c r="L14" s="141">
        <f t="shared" ref="L14" si="14">K14*53.13</f>
        <v>26.565000000000001</v>
      </c>
      <c r="M14" s="154">
        <v>0</v>
      </c>
      <c r="N14" s="144">
        <f t="shared" ref="N14" si="15">M14*1</f>
        <v>0</v>
      </c>
      <c r="O14" s="154">
        <v>1.5</v>
      </c>
      <c r="P14" s="144">
        <f t="shared" ref="P14" si="16">O14*6.09</f>
        <v>9.1349999999999998</v>
      </c>
      <c r="Q14" s="154">
        <v>0</v>
      </c>
      <c r="R14" s="155">
        <f t="shared" ref="R14" si="17">J14+L14+N14+P14</f>
        <v>118.71000000000001</v>
      </c>
      <c r="S14">
        <f t="shared" si="6"/>
        <v>18</v>
      </c>
      <c r="T14">
        <v>12</v>
      </c>
      <c r="U14" s="231">
        <f t="shared" si="7"/>
        <v>1424.52</v>
      </c>
    </row>
    <row r="15" spans="1:21" ht="115.2" x14ac:dyDescent="0.3">
      <c r="A15" s="200" t="s">
        <v>418</v>
      </c>
      <c r="B15" s="17" t="s">
        <v>383</v>
      </c>
      <c r="C15" s="207"/>
      <c r="D15" s="227" t="s">
        <v>385</v>
      </c>
      <c r="E15" s="17" t="s">
        <v>16</v>
      </c>
      <c r="F15" s="17" t="s">
        <v>7</v>
      </c>
      <c r="G15" s="228">
        <f t="shared" si="0"/>
        <v>0</v>
      </c>
      <c r="I15" s="156">
        <v>0</v>
      </c>
      <c r="J15" s="135">
        <f t="shared" si="8"/>
        <v>0</v>
      </c>
      <c r="K15" s="157">
        <v>0</v>
      </c>
      <c r="L15" s="135">
        <f t="shared" si="9"/>
        <v>0</v>
      </c>
      <c r="M15" s="157">
        <v>0</v>
      </c>
      <c r="N15" s="138">
        <f t="shared" si="10"/>
        <v>0</v>
      </c>
      <c r="O15" s="157">
        <v>0</v>
      </c>
      <c r="P15" s="138">
        <f t="shared" si="11"/>
        <v>0</v>
      </c>
      <c r="Q15" s="157">
        <v>0</v>
      </c>
      <c r="R15" s="158">
        <f t="shared" si="12"/>
        <v>0</v>
      </c>
      <c r="S15">
        <f t="shared" si="6"/>
        <v>0</v>
      </c>
      <c r="U15" s="231">
        <f t="shared" si="7"/>
        <v>0</v>
      </c>
    </row>
    <row r="16" spans="1:21" ht="96" x14ac:dyDescent="0.3">
      <c r="A16" s="199" t="s">
        <v>419</v>
      </c>
      <c r="B16" s="42" t="s">
        <v>405</v>
      </c>
      <c r="C16" s="208" t="s">
        <v>684</v>
      </c>
      <c r="D16" s="220" t="s">
        <v>404</v>
      </c>
      <c r="E16" s="42" t="s">
        <v>16</v>
      </c>
      <c r="F16" s="42" t="s">
        <v>9</v>
      </c>
      <c r="G16" s="218">
        <f t="shared" ref="G16:G33" si="18">R16</f>
        <v>149.32000000000002</v>
      </c>
      <c r="I16" s="153">
        <v>1</v>
      </c>
      <c r="J16" s="141">
        <f t="shared" si="8"/>
        <v>83.01</v>
      </c>
      <c r="K16" s="142">
        <v>1</v>
      </c>
      <c r="L16" s="141">
        <f t="shared" si="9"/>
        <v>53.13</v>
      </c>
      <c r="M16" s="154">
        <v>1</v>
      </c>
      <c r="N16" s="144">
        <f t="shared" si="10"/>
        <v>1</v>
      </c>
      <c r="O16" s="154">
        <v>2</v>
      </c>
      <c r="P16" s="144">
        <f t="shared" si="11"/>
        <v>12.18</v>
      </c>
      <c r="Q16" s="154">
        <v>0</v>
      </c>
      <c r="R16" s="155">
        <f t="shared" si="12"/>
        <v>149.32000000000002</v>
      </c>
      <c r="S16">
        <f t="shared" si="6"/>
        <v>2</v>
      </c>
      <c r="T16">
        <v>1</v>
      </c>
      <c r="U16" s="231">
        <f t="shared" si="7"/>
        <v>149.32000000000002</v>
      </c>
    </row>
    <row r="17" spans="1:21" ht="86.4" x14ac:dyDescent="0.3">
      <c r="A17" s="200" t="s">
        <v>412</v>
      </c>
      <c r="B17" s="17" t="s">
        <v>402</v>
      </c>
      <c r="C17" s="207" t="s">
        <v>685</v>
      </c>
      <c r="D17" s="227" t="s">
        <v>403</v>
      </c>
      <c r="E17" s="17" t="s">
        <v>16</v>
      </c>
      <c r="F17" s="17" t="s">
        <v>9</v>
      </c>
      <c r="G17" s="228">
        <f t="shared" si="18"/>
        <v>118.71000000000001</v>
      </c>
      <c r="I17" s="156">
        <v>1</v>
      </c>
      <c r="J17" s="135">
        <f t="shared" si="8"/>
        <v>83.01</v>
      </c>
      <c r="K17" s="157">
        <v>0.5</v>
      </c>
      <c r="L17" s="135">
        <f t="shared" si="9"/>
        <v>26.565000000000001</v>
      </c>
      <c r="M17" s="157">
        <v>0</v>
      </c>
      <c r="N17" s="138">
        <f t="shared" si="10"/>
        <v>0</v>
      </c>
      <c r="O17" s="157">
        <v>1.5</v>
      </c>
      <c r="P17" s="138">
        <f t="shared" si="11"/>
        <v>9.1349999999999998</v>
      </c>
      <c r="Q17" s="157">
        <v>0</v>
      </c>
      <c r="R17" s="158">
        <f t="shared" si="12"/>
        <v>118.71000000000001</v>
      </c>
      <c r="S17">
        <f t="shared" si="6"/>
        <v>18</v>
      </c>
      <c r="T17">
        <v>12</v>
      </c>
      <c r="U17" s="231">
        <f t="shared" si="7"/>
        <v>1424.52</v>
      </c>
    </row>
    <row r="18" spans="1:21" ht="105.6" x14ac:dyDescent="0.3">
      <c r="A18" s="222" t="s">
        <v>592</v>
      </c>
      <c r="B18" s="17" t="s">
        <v>591</v>
      </c>
      <c r="C18" s="224" t="s">
        <v>686</v>
      </c>
      <c r="D18" s="227" t="s">
        <v>590</v>
      </c>
      <c r="E18" s="17" t="s">
        <v>676</v>
      </c>
      <c r="F18" s="17" t="s">
        <v>7</v>
      </c>
      <c r="G18" s="228">
        <f>R18</f>
        <v>118.71000000000001</v>
      </c>
      <c r="I18" s="156">
        <v>1</v>
      </c>
      <c r="J18" s="135">
        <f t="shared" ref="J18" si="19">I18*83.01</f>
        <v>83.01</v>
      </c>
      <c r="K18" s="157">
        <v>0.5</v>
      </c>
      <c r="L18" s="135">
        <f t="shared" ref="L18" si="20">K18*53.13</f>
        <v>26.565000000000001</v>
      </c>
      <c r="M18" s="157">
        <v>0</v>
      </c>
      <c r="N18" s="138">
        <f t="shared" ref="N18" si="21">M18*1</f>
        <v>0</v>
      </c>
      <c r="O18" s="157">
        <v>1.5</v>
      </c>
      <c r="P18" s="138">
        <f t="shared" ref="P18" si="22">O18*6.09</f>
        <v>9.1349999999999998</v>
      </c>
      <c r="Q18" s="157">
        <v>0</v>
      </c>
      <c r="R18" s="158">
        <f t="shared" ref="R18" si="23">J18+L18+N18+P18</f>
        <v>118.71000000000001</v>
      </c>
      <c r="S18">
        <f t="shared" si="6"/>
        <v>1.5</v>
      </c>
      <c r="T18">
        <v>1</v>
      </c>
      <c r="U18" s="231">
        <f t="shared" si="7"/>
        <v>118.71000000000001</v>
      </c>
    </row>
    <row r="19" spans="1:21" ht="67.2" x14ac:dyDescent="0.3">
      <c r="A19" s="199" t="s">
        <v>593</v>
      </c>
      <c r="B19" s="42" t="s">
        <v>391</v>
      </c>
      <c r="C19" s="208" t="s">
        <v>357</v>
      </c>
      <c r="D19" s="223" t="s">
        <v>594</v>
      </c>
      <c r="E19" s="42" t="s">
        <v>390</v>
      </c>
      <c r="F19" s="42" t="s">
        <v>7</v>
      </c>
      <c r="G19" s="218">
        <f t="shared" si="18"/>
        <v>0</v>
      </c>
      <c r="I19" s="153">
        <v>0</v>
      </c>
      <c r="J19" s="141">
        <f t="shared" si="8"/>
        <v>0</v>
      </c>
      <c r="K19" s="142">
        <v>0</v>
      </c>
      <c r="L19" s="141">
        <f t="shared" si="9"/>
        <v>0</v>
      </c>
      <c r="M19" s="154">
        <v>0</v>
      </c>
      <c r="N19" s="144">
        <f t="shared" si="10"/>
        <v>0</v>
      </c>
      <c r="O19" s="154">
        <v>0</v>
      </c>
      <c r="P19" s="144">
        <f t="shared" si="11"/>
        <v>0</v>
      </c>
      <c r="Q19" s="154">
        <v>0</v>
      </c>
      <c r="R19" s="155">
        <f t="shared" si="12"/>
        <v>0</v>
      </c>
      <c r="S19">
        <f t="shared" si="6"/>
        <v>0</v>
      </c>
      <c r="U19" s="231">
        <f t="shared" si="7"/>
        <v>0</v>
      </c>
    </row>
    <row r="20" spans="1:21" ht="86.4" x14ac:dyDescent="0.3">
      <c r="A20" s="200" t="s">
        <v>420</v>
      </c>
      <c r="B20" s="17" t="s">
        <v>392</v>
      </c>
      <c r="C20" s="207" t="s">
        <v>370</v>
      </c>
      <c r="D20" s="227" t="s">
        <v>389</v>
      </c>
      <c r="E20" s="17" t="s">
        <v>390</v>
      </c>
      <c r="F20" s="17" t="s">
        <v>7</v>
      </c>
      <c r="G20" s="228">
        <f t="shared" si="18"/>
        <v>0</v>
      </c>
      <c r="I20" s="156">
        <v>0</v>
      </c>
      <c r="J20" s="135">
        <f t="shared" si="8"/>
        <v>0</v>
      </c>
      <c r="K20" s="157">
        <v>0</v>
      </c>
      <c r="L20" s="135">
        <f t="shared" si="9"/>
        <v>0</v>
      </c>
      <c r="M20" s="157">
        <v>0</v>
      </c>
      <c r="N20" s="138">
        <f t="shared" si="10"/>
        <v>0</v>
      </c>
      <c r="O20" s="157">
        <v>0</v>
      </c>
      <c r="P20" s="138">
        <f t="shared" si="11"/>
        <v>0</v>
      </c>
      <c r="Q20" s="157">
        <v>0</v>
      </c>
      <c r="R20" s="158">
        <f t="shared" si="12"/>
        <v>0</v>
      </c>
      <c r="S20">
        <f t="shared" si="6"/>
        <v>0</v>
      </c>
      <c r="U20" s="231">
        <f t="shared" si="7"/>
        <v>0</v>
      </c>
    </row>
    <row r="21" spans="1:21" ht="67.2" x14ac:dyDescent="0.3">
      <c r="A21" s="199" t="s">
        <v>421</v>
      </c>
      <c r="B21" s="42" t="s">
        <v>396</v>
      </c>
      <c r="C21" s="208" t="s">
        <v>360</v>
      </c>
      <c r="D21" s="220" t="s">
        <v>361</v>
      </c>
      <c r="E21" s="42" t="s">
        <v>390</v>
      </c>
      <c r="F21" s="42" t="s">
        <v>7</v>
      </c>
      <c r="G21" s="218">
        <f t="shared" si="18"/>
        <v>0</v>
      </c>
      <c r="I21" s="153">
        <v>0</v>
      </c>
      <c r="J21" s="141">
        <v>0</v>
      </c>
      <c r="K21" s="142">
        <v>0</v>
      </c>
      <c r="L21" s="141">
        <f t="shared" si="9"/>
        <v>0</v>
      </c>
      <c r="M21" s="154">
        <v>0</v>
      </c>
      <c r="N21" s="144">
        <f t="shared" si="10"/>
        <v>0</v>
      </c>
      <c r="O21" s="154">
        <v>0</v>
      </c>
      <c r="P21" s="144">
        <f t="shared" si="11"/>
        <v>0</v>
      </c>
      <c r="Q21" s="154">
        <v>0</v>
      </c>
      <c r="R21" s="155">
        <f t="shared" si="12"/>
        <v>0</v>
      </c>
      <c r="S21">
        <f t="shared" si="6"/>
        <v>0</v>
      </c>
      <c r="U21" s="231">
        <f t="shared" si="7"/>
        <v>0</v>
      </c>
    </row>
    <row r="22" spans="1:21" ht="144" x14ac:dyDescent="0.3">
      <c r="A22" s="200" t="s">
        <v>422</v>
      </c>
      <c r="B22" s="17" t="s">
        <v>398</v>
      </c>
      <c r="C22" s="207" t="s">
        <v>371</v>
      </c>
      <c r="D22" s="227" t="s">
        <v>596</v>
      </c>
      <c r="E22" s="17" t="s">
        <v>399</v>
      </c>
      <c r="F22" s="17" t="s">
        <v>7</v>
      </c>
      <c r="G22" s="228">
        <f t="shared" si="18"/>
        <v>0</v>
      </c>
      <c r="I22" s="156">
        <v>0</v>
      </c>
      <c r="J22" s="135">
        <f t="shared" si="8"/>
        <v>0</v>
      </c>
      <c r="K22" s="157">
        <v>0</v>
      </c>
      <c r="L22" s="135">
        <f t="shared" si="9"/>
        <v>0</v>
      </c>
      <c r="M22" s="157">
        <v>0</v>
      </c>
      <c r="N22" s="138">
        <f t="shared" si="10"/>
        <v>0</v>
      </c>
      <c r="O22" s="157">
        <v>0</v>
      </c>
      <c r="P22" s="138">
        <f t="shared" si="11"/>
        <v>0</v>
      </c>
      <c r="Q22" s="157">
        <v>0</v>
      </c>
      <c r="R22" s="158">
        <f t="shared" si="12"/>
        <v>0</v>
      </c>
      <c r="S22">
        <f t="shared" si="6"/>
        <v>0</v>
      </c>
      <c r="U22" s="231">
        <f t="shared" si="7"/>
        <v>0</v>
      </c>
    </row>
    <row r="23" spans="1:21" ht="96" x14ac:dyDescent="0.3">
      <c r="A23" s="199" t="s">
        <v>423</v>
      </c>
      <c r="B23" s="42" t="s">
        <v>401</v>
      </c>
      <c r="C23" s="208" t="s">
        <v>362</v>
      </c>
      <c r="D23" s="220" t="s">
        <v>363</v>
      </c>
      <c r="E23" s="42" t="s">
        <v>16</v>
      </c>
      <c r="F23" s="42" t="s">
        <v>7</v>
      </c>
      <c r="G23" s="218">
        <f t="shared" si="18"/>
        <v>0</v>
      </c>
      <c r="I23" s="153">
        <v>0</v>
      </c>
      <c r="J23" s="141">
        <f t="shared" si="8"/>
        <v>0</v>
      </c>
      <c r="K23" s="142">
        <v>0</v>
      </c>
      <c r="L23" s="141">
        <f t="shared" si="9"/>
        <v>0</v>
      </c>
      <c r="M23" s="154">
        <v>0</v>
      </c>
      <c r="N23" s="144">
        <f t="shared" si="10"/>
        <v>0</v>
      </c>
      <c r="O23" s="154">
        <v>0</v>
      </c>
      <c r="P23" s="144">
        <f t="shared" si="11"/>
        <v>0</v>
      </c>
      <c r="Q23" s="154">
        <v>0</v>
      </c>
      <c r="R23" s="155">
        <f t="shared" si="12"/>
        <v>0</v>
      </c>
      <c r="S23">
        <f t="shared" si="6"/>
        <v>0</v>
      </c>
      <c r="U23" s="231">
        <f t="shared" si="7"/>
        <v>0</v>
      </c>
    </row>
    <row r="24" spans="1:21" ht="115.2" x14ac:dyDescent="0.3">
      <c r="A24" s="200" t="s">
        <v>424</v>
      </c>
      <c r="B24" s="17" t="s">
        <v>407</v>
      </c>
      <c r="C24" s="207" t="s">
        <v>364</v>
      </c>
      <c r="D24" s="227" t="s">
        <v>406</v>
      </c>
      <c r="E24" s="17" t="s">
        <v>364</v>
      </c>
      <c r="F24" s="17" t="s">
        <v>7</v>
      </c>
      <c r="G24" s="228">
        <f t="shared" si="18"/>
        <v>0</v>
      </c>
      <c r="I24" s="156">
        <v>0</v>
      </c>
      <c r="J24" s="135">
        <f t="shared" si="8"/>
        <v>0</v>
      </c>
      <c r="K24" s="157">
        <v>0</v>
      </c>
      <c r="L24" s="135">
        <f t="shared" si="9"/>
        <v>0</v>
      </c>
      <c r="M24" s="157">
        <v>0</v>
      </c>
      <c r="N24" s="138">
        <f t="shared" si="10"/>
        <v>0</v>
      </c>
      <c r="O24" s="157">
        <v>0</v>
      </c>
      <c r="P24" s="138">
        <f t="shared" si="11"/>
        <v>0</v>
      </c>
      <c r="Q24" s="157">
        <v>0</v>
      </c>
      <c r="R24" s="158">
        <f t="shared" si="12"/>
        <v>0</v>
      </c>
      <c r="S24">
        <f t="shared" si="6"/>
        <v>0</v>
      </c>
      <c r="U24" s="231">
        <f t="shared" si="7"/>
        <v>0</v>
      </c>
    </row>
    <row r="25" spans="1:21" ht="38.4" x14ac:dyDescent="0.3">
      <c r="A25" s="199" t="s">
        <v>425</v>
      </c>
      <c r="B25" s="42" t="s">
        <v>393</v>
      </c>
      <c r="C25" s="208" t="s">
        <v>365</v>
      </c>
      <c r="D25" s="220" t="s">
        <v>394</v>
      </c>
      <c r="E25" s="42" t="s">
        <v>395</v>
      </c>
      <c r="F25" s="42" t="s">
        <v>7</v>
      </c>
      <c r="G25" s="218">
        <f t="shared" si="18"/>
        <v>0</v>
      </c>
      <c r="I25" s="153">
        <v>0</v>
      </c>
      <c r="J25" s="141">
        <f t="shared" si="8"/>
        <v>0</v>
      </c>
      <c r="K25" s="142">
        <v>0</v>
      </c>
      <c r="L25" s="141">
        <f t="shared" si="9"/>
        <v>0</v>
      </c>
      <c r="M25" s="154">
        <v>0</v>
      </c>
      <c r="N25" s="144">
        <f t="shared" si="10"/>
        <v>0</v>
      </c>
      <c r="O25" s="154">
        <v>0</v>
      </c>
      <c r="P25" s="144">
        <f t="shared" si="11"/>
        <v>0</v>
      </c>
      <c r="Q25" s="154">
        <v>0</v>
      </c>
      <c r="R25" s="155">
        <f t="shared" si="12"/>
        <v>0</v>
      </c>
      <c r="S25">
        <f t="shared" si="6"/>
        <v>0</v>
      </c>
      <c r="U25" s="231">
        <f t="shared" si="7"/>
        <v>0</v>
      </c>
    </row>
    <row r="26" spans="1:21" ht="67.2" customHeight="1" x14ac:dyDescent="0.3">
      <c r="A26" s="200" t="s">
        <v>426</v>
      </c>
      <c r="B26" s="17" t="s">
        <v>687</v>
      </c>
      <c r="C26" s="207" t="s">
        <v>688</v>
      </c>
      <c r="D26" s="227" t="s">
        <v>368</v>
      </c>
      <c r="E26" s="17" t="s">
        <v>16</v>
      </c>
      <c r="F26" s="17" t="s">
        <v>9</v>
      </c>
      <c r="G26" s="228">
        <f t="shared" si="18"/>
        <v>3038.3200000000006</v>
      </c>
      <c r="I26" s="156">
        <v>30</v>
      </c>
      <c r="J26" s="135">
        <f t="shared" si="8"/>
        <v>2490.3000000000002</v>
      </c>
      <c r="K26" s="157">
        <v>6</v>
      </c>
      <c r="L26" s="135">
        <f t="shared" si="9"/>
        <v>318.78000000000003</v>
      </c>
      <c r="M26" s="157">
        <v>10</v>
      </c>
      <c r="N26" s="138">
        <f t="shared" si="10"/>
        <v>10</v>
      </c>
      <c r="O26" s="157">
        <v>36</v>
      </c>
      <c r="P26" s="138">
        <f t="shared" si="11"/>
        <v>219.24</v>
      </c>
      <c r="Q26" s="157">
        <v>0</v>
      </c>
      <c r="R26" s="158">
        <f t="shared" si="12"/>
        <v>3038.3200000000006</v>
      </c>
      <c r="S26">
        <f t="shared" si="6"/>
        <v>36</v>
      </c>
      <c r="T26">
        <v>1</v>
      </c>
      <c r="U26" s="231">
        <f t="shared" si="7"/>
        <v>3038.3200000000006</v>
      </c>
    </row>
    <row r="27" spans="1:21" ht="172.8" customHeight="1" x14ac:dyDescent="0.3">
      <c r="A27" s="199" t="s">
        <v>675</v>
      </c>
      <c r="B27" s="42" t="s">
        <v>587</v>
      </c>
      <c r="C27" s="208" t="s">
        <v>373</v>
      </c>
      <c r="D27" s="220" t="s">
        <v>586</v>
      </c>
      <c r="E27" s="42" t="s">
        <v>387</v>
      </c>
      <c r="F27" s="42" t="s">
        <v>7</v>
      </c>
      <c r="G27" s="218">
        <f t="shared" si="18"/>
        <v>118.71000000000001</v>
      </c>
      <c r="I27" s="153">
        <v>1</v>
      </c>
      <c r="J27" s="141">
        <f t="shared" si="8"/>
        <v>83.01</v>
      </c>
      <c r="K27" s="142">
        <v>0.5</v>
      </c>
      <c r="L27" s="141">
        <f t="shared" si="9"/>
        <v>26.565000000000001</v>
      </c>
      <c r="M27" s="154">
        <v>0</v>
      </c>
      <c r="N27" s="144">
        <f t="shared" si="10"/>
        <v>0</v>
      </c>
      <c r="O27" s="154">
        <v>1.5</v>
      </c>
      <c r="P27" s="144">
        <f t="shared" si="11"/>
        <v>9.1349999999999998</v>
      </c>
      <c r="Q27" s="154">
        <v>0</v>
      </c>
      <c r="R27" s="155">
        <f t="shared" si="12"/>
        <v>118.71000000000001</v>
      </c>
      <c r="S27">
        <f t="shared" si="6"/>
        <v>1.5</v>
      </c>
      <c r="T27">
        <v>1</v>
      </c>
      <c r="U27" s="231">
        <f t="shared" si="7"/>
        <v>118.71000000000001</v>
      </c>
    </row>
    <row r="28" spans="1:21" ht="76.8" x14ac:dyDescent="0.3">
      <c r="A28" s="200" t="s">
        <v>427</v>
      </c>
      <c r="B28" s="17" t="s">
        <v>397</v>
      </c>
      <c r="C28" s="207" t="s">
        <v>374</v>
      </c>
      <c r="D28" s="227" t="s">
        <v>595</v>
      </c>
      <c r="E28" s="17" t="s">
        <v>369</v>
      </c>
      <c r="F28" s="17" t="s">
        <v>7</v>
      </c>
      <c r="G28" s="228">
        <f t="shared" si="18"/>
        <v>0</v>
      </c>
      <c r="I28" s="156">
        <v>0</v>
      </c>
      <c r="J28" s="135">
        <f t="shared" si="8"/>
        <v>0</v>
      </c>
      <c r="K28" s="157">
        <v>0</v>
      </c>
      <c r="L28" s="135">
        <f t="shared" si="9"/>
        <v>0</v>
      </c>
      <c r="M28" s="157">
        <v>0</v>
      </c>
      <c r="N28" s="138">
        <f t="shared" si="10"/>
        <v>0</v>
      </c>
      <c r="O28" s="157">
        <v>0</v>
      </c>
      <c r="P28" s="138">
        <f t="shared" si="11"/>
        <v>0</v>
      </c>
      <c r="Q28" s="157">
        <v>0</v>
      </c>
      <c r="R28" s="158">
        <f t="shared" si="12"/>
        <v>0</v>
      </c>
      <c r="S28">
        <f t="shared" si="6"/>
        <v>0</v>
      </c>
      <c r="U28" s="231">
        <f t="shared" si="7"/>
        <v>0</v>
      </c>
    </row>
    <row r="29" spans="1:21" ht="48" customHeight="1" x14ac:dyDescent="0.3">
      <c r="A29" s="199" t="s">
        <v>428</v>
      </c>
      <c r="B29" s="42" t="s">
        <v>400</v>
      </c>
      <c r="C29" s="349" t="s">
        <v>689</v>
      </c>
      <c r="D29" s="220" t="s">
        <v>411</v>
      </c>
      <c r="E29" s="42" t="s">
        <v>16</v>
      </c>
      <c r="F29" s="42" t="s">
        <v>9</v>
      </c>
      <c r="G29" s="218">
        <f t="shared" si="18"/>
        <v>118.71000000000001</v>
      </c>
      <c r="I29" s="153">
        <v>1</v>
      </c>
      <c r="J29" s="141">
        <f t="shared" si="8"/>
        <v>83.01</v>
      </c>
      <c r="K29" s="142">
        <v>0.5</v>
      </c>
      <c r="L29" s="141">
        <f t="shared" si="9"/>
        <v>26.565000000000001</v>
      </c>
      <c r="M29" s="154">
        <v>0</v>
      </c>
      <c r="N29" s="144">
        <f t="shared" si="10"/>
        <v>0</v>
      </c>
      <c r="O29" s="154">
        <v>1.5</v>
      </c>
      <c r="P29" s="144">
        <f t="shared" si="11"/>
        <v>9.1349999999999998</v>
      </c>
      <c r="Q29" s="154">
        <v>0</v>
      </c>
      <c r="R29" s="155">
        <f t="shared" si="12"/>
        <v>118.71000000000001</v>
      </c>
      <c r="S29">
        <f t="shared" si="6"/>
        <v>1.5</v>
      </c>
      <c r="T29">
        <v>1</v>
      </c>
      <c r="U29" s="231">
        <f t="shared" si="7"/>
        <v>118.71000000000001</v>
      </c>
    </row>
    <row r="30" spans="1:21" ht="163.19999999999999" x14ac:dyDescent="0.3">
      <c r="A30" s="200" t="s">
        <v>445</v>
      </c>
      <c r="B30" s="17" t="s">
        <v>588</v>
      </c>
      <c r="C30" s="207" t="s">
        <v>689</v>
      </c>
      <c r="D30" s="227" t="s">
        <v>589</v>
      </c>
      <c r="E30" s="17" t="s">
        <v>16</v>
      </c>
      <c r="F30" s="17" t="s">
        <v>9</v>
      </c>
      <c r="G30" s="228">
        <f t="shared" si="18"/>
        <v>90.100000000000009</v>
      </c>
      <c r="I30" s="156">
        <v>1</v>
      </c>
      <c r="J30" s="135">
        <f t="shared" si="8"/>
        <v>83.01</v>
      </c>
      <c r="K30" s="157">
        <v>0</v>
      </c>
      <c r="L30" s="135">
        <f t="shared" si="9"/>
        <v>0</v>
      </c>
      <c r="M30" s="157">
        <v>1</v>
      </c>
      <c r="N30" s="138">
        <f t="shared" si="10"/>
        <v>1</v>
      </c>
      <c r="O30" s="157">
        <v>1</v>
      </c>
      <c r="P30" s="138">
        <f t="shared" si="11"/>
        <v>6.09</v>
      </c>
      <c r="Q30" s="157">
        <v>0</v>
      </c>
      <c r="R30" s="158">
        <f t="shared" si="12"/>
        <v>90.100000000000009</v>
      </c>
      <c r="S30">
        <f t="shared" si="6"/>
        <v>1</v>
      </c>
      <c r="T30">
        <v>1</v>
      </c>
      <c r="U30" s="231">
        <f t="shared" si="7"/>
        <v>90.100000000000009</v>
      </c>
    </row>
    <row r="31" spans="1:21" ht="96" x14ac:dyDescent="0.3">
      <c r="A31" s="199" t="s">
        <v>584</v>
      </c>
      <c r="B31" s="42" t="s">
        <v>585</v>
      </c>
      <c r="C31" s="208" t="s">
        <v>690</v>
      </c>
      <c r="D31" s="220" t="s">
        <v>511</v>
      </c>
      <c r="E31" s="42" t="s">
        <v>16</v>
      </c>
      <c r="F31" s="42" t="s">
        <v>9</v>
      </c>
      <c r="G31" s="218">
        <f t="shared" si="18"/>
        <v>319.34000000000003</v>
      </c>
      <c r="I31" s="153">
        <v>3</v>
      </c>
      <c r="J31" s="141">
        <f t="shared" si="8"/>
        <v>249.03000000000003</v>
      </c>
      <c r="K31" s="142">
        <v>1</v>
      </c>
      <c r="L31" s="141">
        <f t="shared" si="9"/>
        <v>53.13</v>
      </c>
      <c r="M31" s="154">
        <v>5</v>
      </c>
      <c r="N31" s="144">
        <f t="shared" si="10"/>
        <v>5</v>
      </c>
      <c r="O31" s="154">
        <v>2</v>
      </c>
      <c r="P31" s="144">
        <f t="shared" si="11"/>
        <v>12.18</v>
      </c>
      <c r="Q31" s="154">
        <v>0</v>
      </c>
      <c r="R31" s="155">
        <f t="shared" si="12"/>
        <v>319.34000000000003</v>
      </c>
      <c r="S31">
        <f t="shared" si="6"/>
        <v>4</v>
      </c>
      <c r="T31">
        <v>1</v>
      </c>
      <c r="U31" s="231">
        <f t="shared" si="7"/>
        <v>319.34000000000003</v>
      </c>
    </row>
    <row r="32" spans="1:21" ht="38.4" x14ac:dyDescent="0.3">
      <c r="A32" s="222" t="s">
        <v>429</v>
      </c>
      <c r="B32" s="17" t="s">
        <v>583</v>
      </c>
      <c r="C32" s="224" t="s">
        <v>378</v>
      </c>
      <c r="D32" s="227" t="s">
        <v>376</v>
      </c>
      <c r="E32" s="17" t="s">
        <v>16</v>
      </c>
      <c r="F32" s="17" t="s">
        <v>9</v>
      </c>
      <c r="G32" s="228">
        <f t="shared" si="18"/>
        <v>118.71000000000001</v>
      </c>
      <c r="I32" s="153">
        <v>1</v>
      </c>
      <c r="J32" s="141">
        <f t="shared" si="8"/>
        <v>83.01</v>
      </c>
      <c r="K32" s="142">
        <v>0.5</v>
      </c>
      <c r="L32" s="141">
        <f t="shared" si="9"/>
        <v>26.565000000000001</v>
      </c>
      <c r="M32" s="154">
        <v>0</v>
      </c>
      <c r="N32" s="144">
        <f t="shared" si="10"/>
        <v>0</v>
      </c>
      <c r="O32" s="154">
        <v>1.5</v>
      </c>
      <c r="P32" s="144">
        <f t="shared" si="11"/>
        <v>9.1349999999999998</v>
      </c>
      <c r="Q32" s="154">
        <v>0</v>
      </c>
      <c r="R32" s="155">
        <f t="shared" si="12"/>
        <v>118.71000000000001</v>
      </c>
      <c r="S32">
        <f t="shared" si="6"/>
        <v>1.5</v>
      </c>
      <c r="T32">
        <v>1</v>
      </c>
      <c r="U32" s="231">
        <f t="shared" si="7"/>
        <v>118.71000000000001</v>
      </c>
    </row>
    <row r="33" spans="1:21" ht="144.6" thickBot="1" x14ac:dyDescent="0.35">
      <c r="A33" s="221" t="s">
        <v>536</v>
      </c>
      <c r="B33" s="42" t="s">
        <v>535</v>
      </c>
      <c r="C33" s="223" t="s">
        <v>691</v>
      </c>
      <c r="D33" s="220" t="s">
        <v>534</v>
      </c>
      <c r="E33" s="42" t="s">
        <v>16</v>
      </c>
      <c r="F33" s="42" t="s">
        <v>9</v>
      </c>
      <c r="G33" s="228">
        <f t="shared" si="18"/>
        <v>23510.99</v>
      </c>
      <c r="I33" s="153">
        <v>25</v>
      </c>
      <c r="J33" s="141">
        <f t="shared" si="8"/>
        <v>2075.25</v>
      </c>
      <c r="K33" s="142">
        <v>13</v>
      </c>
      <c r="L33" s="141">
        <f t="shared" si="9"/>
        <v>690.69</v>
      </c>
      <c r="M33" s="154">
        <v>8</v>
      </c>
      <c r="N33" s="144">
        <f t="shared" si="10"/>
        <v>8</v>
      </c>
      <c r="O33" s="154">
        <v>38</v>
      </c>
      <c r="P33" s="144">
        <f t="shared" si="11"/>
        <v>231.42</v>
      </c>
      <c r="Q33" s="350">
        <v>20505.63</v>
      </c>
      <c r="R33" s="155">
        <f>J33+L33+N33+P33+Q33</f>
        <v>23510.99</v>
      </c>
      <c r="S33">
        <f t="shared" si="6"/>
        <v>91694</v>
      </c>
      <c r="T33">
        <v>2413</v>
      </c>
      <c r="U33" s="231">
        <f t="shared" si="7"/>
        <v>56732018.870000005</v>
      </c>
    </row>
    <row r="34" spans="1:21" ht="18.600000000000001" thickBot="1" x14ac:dyDescent="0.4">
      <c r="A34" s="508" t="s">
        <v>430</v>
      </c>
      <c r="B34" s="509"/>
      <c r="C34" s="509"/>
      <c r="D34" s="509"/>
      <c r="E34" s="509"/>
      <c r="F34" s="509"/>
      <c r="G34" s="232">
        <f>SUM(G10:G33)</f>
        <v>28000.530000000002</v>
      </c>
      <c r="I34" s="178">
        <f t="shared" ref="I34:R34" si="24">SUM(I10:I33)</f>
        <v>68</v>
      </c>
      <c r="J34" s="179">
        <f t="shared" si="24"/>
        <v>5644.6800000000012</v>
      </c>
      <c r="K34" s="233">
        <f t="shared" si="24"/>
        <v>24</v>
      </c>
      <c r="L34" s="179">
        <f t="shared" si="24"/>
        <v>1275.1200000000001</v>
      </c>
      <c r="M34" s="233">
        <f t="shared" si="24"/>
        <v>27</v>
      </c>
      <c r="N34" s="179">
        <f t="shared" si="24"/>
        <v>27</v>
      </c>
      <c r="O34" s="233">
        <f t="shared" si="24"/>
        <v>90</v>
      </c>
      <c r="P34" s="179">
        <f t="shared" si="24"/>
        <v>548.09999999999991</v>
      </c>
      <c r="Q34" s="179">
        <f t="shared" si="24"/>
        <v>20505.63</v>
      </c>
      <c r="R34" s="181">
        <f t="shared" si="24"/>
        <v>28000.530000000002</v>
      </c>
      <c r="S34" s="388">
        <f>SUM(S10:S32)</f>
        <v>87</v>
      </c>
      <c r="T34" s="388">
        <f t="shared" ref="T34:U34" si="25">SUM(T10:T32)</f>
        <v>33</v>
      </c>
      <c r="U34" s="388">
        <f t="shared" si="25"/>
        <v>7101.1600000000008</v>
      </c>
    </row>
    <row r="36" spans="1:21" x14ac:dyDescent="0.3">
      <c r="U36" s="231" t="e">
        <f>#REF!+#REF!</f>
        <v>#REF!</v>
      </c>
    </row>
  </sheetData>
  <autoFilter ref="A9:G34" xr:uid="{4F445B78-02FD-425E-9AA0-CC8850E3160F}"/>
  <mergeCells count="13">
    <mergeCell ref="M8:N8"/>
    <mergeCell ref="O8:P8"/>
    <mergeCell ref="A34:F34"/>
    <mergeCell ref="A2:H2"/>
    <mergeCell ref="A3:H6"/>
    <mergeCell ref="I2:L2"/>
    <mergeCell ref="I3:K3"/>
    <mergeCell ref="I4:K4"/>
    <mergeCell ref="I5:K5"/>
    <mergeCell ref="I6:K6"/>
    <mergeCell ref="I7:K7"/>
    <mergeCell ref="I8:J8"/>
    <mergeCell ref="K8:L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83A12-3034-43E5-A328-955E5D5B252B}">
  <dimension ref="A1:V31"/>
  <sheetViews>
    <sheetView topLeftCell="H29" zoomScale="91" zoomScaleNormal="91" workbookViewId="0">
      <selection activeCell="U35" sqref="U35"/>
    </sheetView>
  </sheetViews>
  <sheetFormatPr baseColWidth="10" defaultRowHeight="14.4" x14ac:dyDescent="0.3"/>
  <cols>
    <col min="1" max="1" width="60.88671875" customWidth="1"/>
    <col min="4" max="4" width="23.88671875" customWidth="1"/>
    <col min="5" max="5" width="19.44140625" customWidth="1"/>
    <col min="7" max="7" width="15.88671875" customWidth="1"/>
  </cols>
  <sheetData>
    <row r="1" spans="1:22" ht="15" thickBot="1" x14ac:dyDescent="0.35">
      <c r="A1" t="s">
        <v>448</v>
      </c>
    </row>
    <row r="2" spans="1:22" ht="15" thickBot="1" x14ac:dyDescent="0.35">
      <c r="A2" s="465" t="s">
        <v>431</v>
      </c>
      <c r="B2" s="466"/>
      <c r="C2" s="466"/>
      <c r="D2" s="466"/>
      <c r="E2" s="466"/>
      <c r="F2" s="466"/>
      <c r="G2" s="466"/>
      <c r="H2" s="467"/>
      <c r="I2" s="449" t="s">
        <v>343</v>
      </c>
      <c r="J2" s="450"/>
      <c r="K2" s="450"/>
      <c r="L2" s="451"/>
    </row>
    <row r="3" spans="1:22" x14ac:dyDescent="0.3">
      <c r="A3" s="510" t="s">
        <v>432</v>
      </c>
      <c r="B3" s="511"/>
      <c r="C3" s="511"/>
      <c r="D3" s="511"/>
      <c r="E3" s="511"/>
      <c r="F3" s="511"/>
      <c r="G3" s="511"/>
      <c r="H3" s="512"/>
      <c r="I3" s="456" t="s">
        <v>342</v>
      </c>
      <c r="J3" s="457"/>
      <c r="K3" s="458"/>
      <c r="L3" s="194">
        <f>G31</f>
        <v>4430.05</v>
      </c>
    </row>
    <row r="4" spans="1:22" x14ac:dyDescent="0.3">
      <c r="A4" s="513"/>
      <c r="B4" s="514"/>
      <c r="C4" s="514"/>
      <c r="D4" s="514"/>
      <c r="E4" s="514"/>
      <c r="F4" s="514"/>
      <c r="G4" s="514"/>
      <c r="H4" s="515"/>
      <c r="I4" s="459" t="s">
        <v>344</v>
      </c>
      <c r="J4" s="460"/>
      <c r="K4" s="461"/>
      <c r="L4" s="334">
        <f>I31+K31</f>
        <v>55.5</v>
      </c>
    </row>
    <row r="5" spans="1:22" x14ac:dyDescent="0.3">
      <c r="A5" s="513"/>
      <c r="B5" s="514"/>
      <c r="C5" s="514"/>
      <c r="D5" s="514"/>
      <c r="E5" s="514"/>
      <c r="F5" s="514"/>
      <c r="G5" s="514"/>
      <c r="H5" s="515"/>
      <c r="I5" s="459" t="s">
        <v>283</v>
      </c>
      <c r="J5" s="460"/>
      <c r="K5" s="461"/>
      <c r="L5" s="196">
        <f>J31+L31</f>
        <v>4097.4150000000018</v>
      </c>
    </row>
    <row r="6" spans="1:22" ht="27.75" customHeight="1" thickBot="1" x14ac:dyDescent="0.35">
      <c r="A6" s="516"/>
      <c r="B6" s="517"/>
      <c r="C6" s="517"/>
      <c r="D6" s="517"/>
      <c r="E6" s="517"/>
      <c r="F6" s="517"/>
      <c r="G6" s="517"/>
      <c r="H6" s="518"/>
      <c r="I6" s="452" t="s">
        <v>341</v>
      </c>
      <c r="J6" s="453"/>
      <c r="K6" s="454"/>
      <c r="L6" s="197">
        <f>N31+P31</f>
        <v>332.63499999999999</v>
      </c>
    </row>
    <row r="7" spans="1:22" ht="22.5" customHeight="1" thickBot="1" x14ac:dyDescent="0.35">
      <c r="V7">
        <v>53.13</v>
      </c>
    </row>
    <row r="8" spans="1:22" ht="32.4" thickBot="1" x14ac:dyDescent="0.35">
      <c r="A8" s="201" t="s">
        <v>352</v>
      </c>
      <c r="B8" s="37" t="s">
        <v>0</v>
      </c>
      <c r="C8" s="202" t="s">
        <v>1</v>
      </c>
      <c r="D8" s="37" t="s">
        <v>353</v>
      </c>
      <c r="E8" s="37" t="s">
        <v>200</v>
      </c>
      <c r="F8" s="37" t="s">
        <v>5</v>
      </c>
      <c r="G8" s="214" t="s">
        <v>354</v>
      </c>
      <c r="I8" s="437" t="s">
        <v>327</v>
      </c>
      <c r="J8" s="438"/>
      <c r="K8" s="438" t="s">
        <v>328</v>
      </c>
      <c r="L8" s="438"/>
      <c r="M8" s="438" t="s">
        <v>329</v>
      </c>
      <c r="N8" s="438"/>
      <c r="O8" s="438" t="s">
        <v>330</v>
      </c>
      <c r="P8" s="438"/>
      <c r="Q8" s="204" t="s">
        <v>331</v>
      </c>
      <c r="R8" s="127" t="s">
        <v>332</v>
      </c>
    </row>
    <row r="9" spans="1:22" ht="21" thickBot="1" x14ac:dyDescent="0.35">
      <c r="A9" s="209"/>
      <c r="B9" s="210"/>
      <c r="C9" s="211"/>
      <c r="D9" s="210"/>
      <c r="E9" s="210"/>
      <c r="F9" s="210"/>
      <c r="G9" s="215"/>
      <c r="I9" s="203" t="s">
        <v>279</v>
      </c>
      <c r="J9" s="204" t="s">
        <v>281</v>
      </c>
      <c r="K9" s="203" t="s">
        <v>279</v>
      </c>
      <c r="L9" s="204" t="s">
        <v>281</v>
      </c>
      <c r="M9" s="133" t="s">
        <v>333</v>
      </c>
      <c r="N9" s="204" t="s">
        <v>281</v>
      </c>
      <c r="O9" s="203" t="s">
        <v>279</v>
      </c>
      <c r="P9" s="127" t="s">
        <v>280</v>
      </c>
      <c r="Q9" s="204" t="s">
        <v>282</v>
      </c>
      <c r="R9" s="127"/>
      <c r="S9" s="335" t="s">
        <v>679</v>
      </c>
      <c r="T9" s="335" t="s">
        <v>680</v>
      </c>
    </row>
    <row r="10" spans="1:22" ht="28.8" x14ac:dyDescent="0.3">
      <c r="A10" s="226" t="s">
        <v>413</v>
      </c>
      <c r="B10" s="164">
        <v>6.2</v>
      </c>
      <c r="C10" s="212" t="s">
        <v>408</v>
      </c>
      <c r="D10" s="216" t="s">
        <v>355</v>
      </c>
      <c r="E10" s="164" t="s">
        <v>16</v>
      </c>
      <c r="F10" s="164" t="s">
        <v>9</v>
      </c>
      <c r="G10" s="217">
        <f t="shared" ref="G10:G30" si="0">R10</f>
        <v>180.20000000000002</v>
      </c>
      <c r="I10" s="147">
        <v>2</v>
      </c>
      <c r="J10" s="148">
        <f>I10*83.01</f>
        <v>166.02</v>
      </c>
      <c r="K10" s="149">
        <v>0</v>
      </c>
      <c r="L10" s="148">
        <f>K10*53.13</f>
        <v>0</v>
      </c>
      <c r="M10" s="150">
        <v>2</v>
      </c>
      <c r="N10" s="151">
        <f>M10*1</f>
        <v>2</v>
      </c>
      <c r="O10" s="149">
        <v>2</v>
      </c>
      <c r="P10" s="151">
        <f>O10*6.09</f>
        <v>12.18</v>
      </c>
      <c r="Q10" s="150">
        <v>0</v>
      </c>
      <c r="R10" s="152">
        <f>J10+L10+N10+P10</f>
        <v>180.20000000000002</v>
      </c>
      <c r="S10">
        <f>(I10+K10)*T10</f>
        <v>2</v>
      </c>
      <c r="T10">
        <v>1</v>
      </c>
      <c r="U10" s="231">
        <f>R10*T10</f>
        <v>180.20000000000002</v>
      </c>
    </row>
    <row r="11" spans="1:22" ht="76.8" x14ac:dyDescent="0.3">
      <c r="A11" s="200" t="s">
        <v>414</v>
      </c>
      <c r="B11" s="17" t="s">
        <v>581</v>
      </c>
      <c r="C11" s="207" t="s">
        <v>408</v>
      </c>
      <c r="D11" s="227" t="s">
        <v>409</v>
      </c>
      <c r="E11" s="17" t="s">
        <v>410</v>
      </c>
      <c r="F11" s="17" t="s">
        <v>9</v>
      </c>
      <c r="G11" s="228">
        <f t="shared" si="0"/>
        <v>0</v>
      </c>
      <c r="I11" s="153">
        <v>0</v>
      </c>
      <c r="J11" s="141">
        <f t="shared" ref="J11:J30" si="1">I11*83.01</f>
        <v>0</v>
      </c>
      <c r="K11" s="142">
        <v>0</v>
      </c>
      <c r="L11" s="141">
        <f t="shared" ref="L11:L30" si="2">K11*53.13</f>
        <v>0</v>
      </c>
      <c r="M11" s="154">
        <v>0</v>
      </c>
      <c r="N11" s="144">
        <f t="shared" ref="N11:N30" si="3">M11*1</f>
        <v>0</v>
      </c>
      <c r="O11" s="154">
        <v>0</v>
      </c>
      <c r="P11" s="144">
        <f t="shared" ref="P11:P30" si="4">O11*6.09</f>
        <v>0</v>
      </c>
      <c r="Q11" s="154">
        <v>0</v>
      </c>
      <c r="R11" s="155">
        <f t="shared" ref="R11:R30" si="5">J11+L11+N11+P11</f>
        <v>0</v>
      </c>
      <c r="S11">
        <f t="shared" ref="S11:S30" si="6">(I11+K11)*T11</f>
        <v>0</v>
      </c>
      <c r="U11" s="231">
        <f t="shared" ref="U11:U30" si="7">R11*T11</f>
        <v>0</v>
      </c>
    </row>
    <row r="12" spans="1:22" ht="28.8" x14ac:dyDescent="0.3">
      <c r="A12" s="199" t="s">
        <v>415</v>
      </c>
      <c r="B12" s="42" t="s">
        <v>582</v>
      </c>
      <c r="C12" s="208" t="s">
        <v>408</v>
      </c>
      <c r="D12" s="220"/>
      <c r="E12" s="42" t="s">
        <v>410</v>
      </c>
      <c r="F12" s="42" t="s">
        <v>9</v>
      </c>
      <c r="G12" s="218">
        <f t="shared" si="0"/>
        <v>0</v>
      </c>
      <c r="I12" s="156">
        <v>0</v>
      </c>
      <c r="J12" s="135">
        <f t="shared" si="1"/>
        <v>0</v>
      </c>
      <c r="K12" s="157">
        <v>0</v>
      </c>
      <c r="L12" s="135">
        <f t="shared" si="2"/>
        <v>0</v>
      </c>
      <c r="M12" s="157">
        <v>0</v>
      </c>
      <c r="N12" s="138">
        <f t="shared" si="3"/>
        <v>0</v>
      </c>
      <c r="O12" s="157">
        <v>0</v>
      </c>
      <c r="P12" s="138">
        <f t="shared" si="4"/>
        <v>0</v>
      </c>
      <c r="Q12" s="157">
        <v>0</v>
      </c>
      <c r="R12" s="158">
        <f t="shared" si="5"/>
        <v>0</v>
      </c>
      <c r="S12">
        <f t="shared" si="6"/>
        <v>0</v>
      </c>
      <c r="U12" s="231">
        <f t="shared" si="7"/>
        <v>0</v>
      </c>
    </row>
    <row r="13" spans="1:22" ht="48" x14ac:dyDescent="0.3">
      <c r="A13" s="200" t="s">
        <v>416</v>
      </c>
      <c r="B13" s="17" t="s">
        <v>380</v>
      </c>
      <c r="C13" s="207" t="s">
        <v>356</v>
      </c>
      <c r="D13" s="227" t="s">
        <v>379</v>
      </c>
      <c r="E13" s="17" t="s">
        <v>388</v>
      </c>
      <c r="F13" s="17" t="s">
        <v>7</v>
      </c>
      <c r="G13" s="228">
        <f t="shared" si="0"/>
        <v>0</v>
      </c>
      <c r="I13" s="153">
        <v>0</v>
      </c>
      <c r="J13" s="141">
        <f t="shared" si="1"/>
        <v>0</v>
      </c>
      <c r="K13" s="142">
        <v>0</v>
      </c>
      <c r="L13" s="141">
        <f t="shared" si="2"/>
        <v>0</v>
      </c>
      <c r="M13" s="154">
        <v>0</v>
      </c>
      <c r="N13" s="144">
        <f t="shared" si="3"/>
        <v>0</v>
      </c>
      <c r="O13" s="154">
        <v>0</v>
      </c>
      <c r="P13" s="144">
        <f t="shared" si="4"/>
        <v>0</v>
      </c>
      <c r="Q13" s="154">
        <v>0</v>
      </c>
      <c r="R13" s="155">
        <f t="shared" si="5"/>
        <v>0</v>
      </c>
      <c r="S13">
        <f t="shared" si="6"/>
        <v>0</v>
      </c>
      <c r="U13" s="231">
        <f t="shared" si="7"/>
        <v>0</v>
      </c>
    </row>
    <row r="14" spans="1:22" ht="86.4" x14ac:dyDescent="0.3">
      <c r="A14" s="199" t="s">
        <v>417</v>
      </c>
      <c r="B14" s="42" t="s">
        <v>381</v>
      </c>
      <c r="C14" s="208" t="s">
        <v>384</v>
      </c>
      <c r="D14" s="220" t="s">
        <v>382</v>
      </c>
      <c r="E14" s="42" t="s">
        <v>16</v>
      </c>
      <c r="F14" s="42" t="s">
        <v>9</v>
      </c>
      <c r="G14" s="218">
        <f t="shared" si="0"/>
        <v>118.71000000000001</v>
      </c>
      <c r="I14" s="153">
        <v>1</v>
      </c>
      <c r="J14" s="141">
        <f t="shared" si="1"/>
        <v>83.01</v>
      </c>
      <c r="K14" s="142">
        <v>0.5</v>
      </c>
      <c r="L14" s="141">
        <f t="shared" si="2"/>
        <v>26.565000000000001</v>
      </c>
      <c r="M14" s="154">
        <v>0</v>
      </c>
      <c r="N14" s="144">
        <f t="shared" si="3"/>
        <v>0</v>
      </c>
      <c r="O14" s="154">
        <v>1.5</v>
      </c>
      <c r="P14" s="144">
        <f t="shared" si="4"/>
        <v>9.1349999999999998</v>
      </c>
      <c r="Q14" s="154">
        <v>0</v>
      </c>
      <c r="R14" s="155">
        <f t="shared" si="5"/>
        <v>118.71000000000001</v>
      </c>
      <c r="S14">
        <f t="shared" si="6"/>
        <v>18</v>
      </c>
      <c r="T14">
        <v>12</v>
      </c>
      <c r="U14" s="231">
        <f t="shared" si="7"/>
        <v>1424.52</v>
      </c>
    </row>
    <row r="15" spans="1:22" ht="96" x14ac:dyDescent="0.3">
      <c r="A15" s="199" t="s">
        <v>433</v>
      </c>
      <c r="B15" s="42" t="s">
        <v>405</v>
      </c>
      <c r="C15" s="208" t="s">
        <v>359</v>
      </c>
      <c r="D15" s="220" t="s">
        <v>404</v>
      </c>
      <c r="E15" s="42" t="s">
        <v>16</v>
      </c>
      <c r="F15" s="42" t="s">
        <v>7</v>
      </c>
      <c r="G15" s="218">
        <f t="shared" si="0"/>
        <v>149.32000000000002</v>
      </c>
      <c r="I15" s="153">
        <v>1</v>
      </c>
      <c r="J15" s="141">
        <f t="shared" si="1"/>
        <v>83.01</v>
      </c>
      <c r="K15" s="142">
        <v>1</v>
      </c>
      <c r="L15" s="141">
        <f t="shared" si="2"/>
        <v>53.13</v>
      </c>
      <c r="M15" s="154">
        <v>1</v>
      </c>
      <c r="N15" s="144">
        <f t="shared" si="3"/>
        <v>1</v>
      </c>
      <c r="O15" s="154">
        <v>2</v>
      </c>
      <c r="P15" s="144">
        <f t="shared" si="4"/>
        <v>12.18</v>
      </c>
      <c r="Q15" s="154">
        <v>0</v>
      </c>
      <c r="R15" s="155">
        <f t="shared" si="5"/>
        <v>149.32000000000002</v>
      </c>
      <c r="S15">
        <f t="shared" si="6"/>
        <v>2</v>
      </c>
      <c r="T15">
        <v>1</v>
      </c>
      <c r="U15" s="231">
        <f t="shared" si="7"/>
        <v>149.32000000000002</v>
      </c>
    </row>
    <row r="16" spans="1:22" ht="67.2" x14ac:dyDescent="0.3">
      <c r="A16" s="199" t="s">
        <v>434</v>
      </c>
      <c r="B16" s="42" t="s">
        <v>391</v>
      </c>
      <c r="C16" s="208" t="s">
        <v>357</v>
      </c>
      <c r="D16" s="220" t="s">
        <v>358</v>
      </c>
      <c r="E16" s="42" t="s">
        <v>390</v>
      </c>
      <c r="F16" s="42" t="s">
        <v>7</v>
      </c>
      <c r="G16" s="218">
        <f t="shared" si="0"/>
        <v>0</v>
      </c>
      <c r="I16" s="153">
        <v>0</v>
      </c>
      <c r="J16" s="141">
        <f t="shared" si="1"/>
        <v>0</v>
      </c>
      <c r="K16" s="142">
        <v>0</v>
      </c>
      <c r="L16" s="141">
        <f t="shared" si="2"/>
        <v>0</v>
      </c>
      <c r="M16" s="154">
        <v>0</v>
      </c>
      <c r="N16" s="144">
        <f t="shared" si="3"/>
        <v>0</v>
      </c>
      <c r="O16" s="154">
        <v>0</v>
      </c>
      <c r="P16" s="144">
        <f t="shared" si="4"/>
        <v>0</v>
      </c>
      <c r="Q16" s="154">
        <v>0</v>
      </c>
      <c r="R16" s="155">
        <f t="shared" si="5"/>
        <v>0</v>
      </c>
      <c r="S16">
        <f t="shared" si="6"/>
        <v>0</v>
      </c>
      <c r="U16" s="231">
        <f t="shared" si="7"/>
        <v>0</v>
      </c>
    </row>
    <row r="17" spans="1:21" ht="105.6" x14ac:dyDescent="0.3">
      <c r="A17" s="222" t="s">
        <v>592</v>
      </c>
      <c r="B17" s="17" t="s">
        <v>591</v>
      </c>
      <c r="C17" s="224" t="s">
        <v>373</v>
      </c>
      <c r="D17" s="227" t="s">
        <v>590</v>
      </c>
      <c r="E17" s="17"/>
      <c r="F17" s="17" t="s">
        <v>9</v>
      </c>
      <c r="G17" s="228">
        <f>R17</f>
        <v>118.71000000000001</v>
      </c>
      <c r="I17" s="156">
        <v>1</v>
      </c>
      <c r="J17" s="135">
        <f t="shared" si="1"/>
        <v>83.01</v>
      </c>
      <c r="K17" s="157">
        <v>0.5</v>
      </c>
      <c r="L17" s="135">
        <f t="shared" si="2"/>
        <v>26.565000000000001</v>
      </c>
      <c r="M17" s="157">
        <v>0</v>
      </c>
      <c r="N17" s="138">
        <f t="shared" si="3"/>
        <v>0</v>
      </c>
      <c r="O17" s="157">
        <v>1.5</v>
      </c>
      <c r="P17" s="138">
        <f t="shared" si="4"/>
        <v>9.1349999999999998</v>
      </c>
      <c r="Q17" s="157">
        <v>0</v>
      </c>
      <c r="R17" s="158">
        <f t="shared" si="5"/>
        <v>118.71000000000001</v>
      </c>
      <c r="S17">
        <f t="shared" si="6"/>
        <v>1.5</v>
      </c>
      <c r="T17">
        <v>1</v>
      </c>
      <c r="U17" s="231">
        <f t="shared" si="7"/>
        <v>118.71000000000001</v>
      </c>
    </row>
    <row r="18" spans="1:21" ht="86.4" x14ac:dyDescent="0.3">
      <c r="A18" s="200" t="s">
        <v>435</v>
      </c>
      <c r="B18" s="17" t="s">
        <v>392</v>
      </c>
      <c r="C18" s="207" t="s">
        <v>370</v>
      </c>
      <c r="D18" s="227" t="s">
        <v>389</v>
      </c>
      <c r="E18" s="17" t="s">
        <v>390</v>
      </c>
      <c r="F18" s="17" t="s">
        <v>7</v>
      </c>
      <c r="G18" s="228">
        <f t="shared" si="0"/>
        <v>0</v>
      </c>
      <c r="I18" s="156">
        <v>0</v>
      </c>
      <c r="J18" s="135">
        <f t="shared" si="1"/>
        <v>0</v>
      </c>
      <c r="K18" s="157">
        <v>0</v>
      </c>
      <c r="L18" s="135">
        <f t="shared" si="2"/>
        <v>0</v>
      </c>
      <c r="M18" s="157">
        <v>0</v>
      </c>
      <c r="N18" s="138">
        <f t="shared" si="3"/>
        <v>0</v>
      </c>
      <c r="O18" s="157">
        <v>0</v>
      </c>
      <c r="P18" s="138">
        <f t="shared" si="4"/>
        <v>0</v>
      </c>
      <c r="Q18" s="157">
        <v>0</v>
      </c>
      <c r="R18" s="158">
        <f t="shared" si="5"/>
        <v>0</v>
      </c>
      <c r="S18">
        <f t="shared" si="6"/>
        <v>0</v>
      </c>
      <c r="U18" s="231">
        <f t="shared" si="7"/>
        <v>0</v>
      </c>
    </row>
    <row r="19" spans="1:21" ht="67.2" x14ac:dyDescent="0.3">
      <c r="A19" s="199" t="s">
        <v>436</v>
      </c>
      <c r="B19" s="42" t="s">
        <v>396</v>
      </c>
      <c r="C19" s="208" t="s">
        <v>360</v>
      </c>
      <c r="D19" s="220" t="s">
        <v>361</v>
      </c>
      <c r="E19" s="42" t="s">
        <v>390</v>
      </c>
      <c r="F19" s="42" t="s">
        <v>7</v>
      </c>
      <c r="G19" s="218">
        <f t="shared" si="0"/>
        <v>0</v>
      </c>
      <c r="I19" s="153">
        <v>2</v>
      </c>
      <c r="J19" s="141">
        <v>0</v>
      </c>
      <c r="K19" s="142">
        <v>0</v>
      </c>
      <c r="L19" s="141">
        <f t="shared" si="2"/>
        <v>0</v>
      </c>
      <c r="M19" s="154">
        <v>0</v>
      </c>
      <c r="N19" s="144">
        <f t="shared" si="3"/>
        <v>0</v>
      </c>
      <c r="O19" s="154">
        <v>0</v>
      </c>
      <c r="P19" s="144">
        <f t="shared" si="4"/>
        <v>0</v>
      </c>
      <c r="Q19" s="154">
        <v>0</v>
      </c>
      <c r="R19" s="155">
        <f t="shared" si="5"/>
        <v>0</v>
      </c>
      <c r="S19">
        <f t="shared" si="6"/>
        <v>0</v>
      </c>
      <c r="U19" s="231">
        <f t="shared" si="7"/>
        <v>0</v>
      </c>
    </row>
    <row r="20" spans="1:21" ht="48" x14ac:dyDescent="0.3">
      <c r="A20" s="200" t="s">
        <v>437</v>
      </c>
      <c r="B20" s="17" t="s">
        <v>398</v>
      </c>
      <c r="C20" s="207" t="s">
        <v>371</v>
      </c>
      <c r="D20" s="227" t="s">
        <v>372</v>
      </c>
      <c r="E20" s="17" t="s">
        <v>399</v>
      </c>
      <c r="F20" s="17" t="s">
        <v>7</v>
      </c>
      <c r="G20" s="228">
        <f t="shared" si="0"/>
        <v>0</v>
      </c>
      <c r="I20" s="156">
        <v>0</v>
      </c>
      <c r="J20" s="135">
        <f t="shared" si="1"/>
        <v>0</v>
      </c>
      <c r="K20" s="157">
        <v>0</v>
      </c>
      <c r="L20" s="135">
        <f t="shared" si="2"/>
        <v>0</v>
      </c>
      <c r="M20" s="157">
        <v>0</v>
      </c>
      <c r="N20" s="138">
        <f t="shared" si="3"/>
        <v>0</v>
      </c>
      <c r="O20" s="157">
        <v>0</v>
      </c>
      <c r="P20" s="138">
        <f t="shared" si="4"/>
        <v>0</v>
      </c>
      <c r="Q20" s="157">
        <v>0</v>
      </c>
      <c r="R20" s="158">
        <f t="shared" si="5"/>
        <v>0</v>
      </c>
      <c r="S20">
        <f t="shared" si="6"/>
        <v>0</v>
      </c>
      <c r="U20" s="231">
        <f t="shared" si="7"/>
        <v>0</v>
      </c>
    </row>
    <row r="21" spans="1:21" ht="96" x14ac:dyDescent="0.3">
      <c r="A21" s="199" t="s">
        <v>438</v>
      </c>
      <c r="B21" s="42" t="s">
        <v>401</v>
      </c>
      <c r="C21" s="208" t="s">
        <v>362</v>
      </c>
      <c r="D21" s="220" t="s">
        <v>363</v>
      </c>
      <c r="E21" s="42" t="s">
        <v>16</v>
      </c>
      <c r="F21" s="42" t="s">
        <v>9</v>
      </c>
      <c r="G21" s="218">
        <f t="shared" si="0"/>
        <v>59.22</v>
      </c>
      <c r="I21" s="153">
        <v>0</v>
      </c>
      <c r="J21" s="141">
        <f t="shared" si="1"/>
        <v>0</v>
      </c>
      <c r="K21" s="142">
        <v>1</v>
      </c>
      <c r="L21" s="141">
        <f t="shared" si="2"/>
        <v>53.13</v>
      </c>
      <c r="M21" s="154">
        <v>0</v>
      </c>
      <c r="N21" s="144">
        <f t="shared" si="3"/>
        <v>0</v>
      </c>
      <c r="O21" s="154">
        <v>1</v>
      </c>
      <c r="P21" s="144">
        <f t="shared" si="4"/>
        <v>6.09</v>
      </c>
      <c r="Q21" s="154">
        <v>0</v>
      </c>
      <c r="R21" s="155">
        <f t="shared" si="5"/>
        <v>59.22</v>
      </c>
      <c r="S21">
        <f t="shared" si="6"/>
        <v>1</v>
      </c>
      <c r="T21">
        <v>1</v>
      </c>
      <c r="U21" s="231">
        <f t="shared" si="7"/>
        <v>59.22</v>
      </c>
    </row>
    <row r="22" spans="1:21" ht="115.2" x14ac:dyDescent="0.3">
      <c r="A22" s="200" t="s">
        <v>439</v>
      </c>
      <c r="B22" s="17" t="s">
        <v>407</v>
      </c>
      <c r="C22" s="207" t="s">
        <v>364</v>
      </c>
      <c r="D22" s="227" t="s">
        <v>406</v>
      </c>
      <c r="E22" s="17" t="s">
        <v>364</v>
      </c>
      <c r="F22" s="17" t="s">
        <v>7</v>
      </c>
      <c r="G22" s="228">
        <f t="shared" si="0"/>
        <v>0</v>
      </c>
      <c r="I22" s="156">
        <v>0</v>
      </c>
      <c r="J22" s="135">
        <f t="shared" si="1"/>
        <v>0</v>
      </c>
      <c r="K22" s="157">
        <v>0</v>
      </c>
      <c r="L22" s="135">
        <f t="shared" si="2"/>
        <v>0</v>
      </c>
      <c r="M22" s="157">
        <v>0</v>
      </c>
      <c r="N22" s="138">
        <f t="shared" si="3"/>
        <v>0</v>
      </c>
      <c r="O22" s="157">
        <v>0</v>
      </c>
      <c r="P22" s="138">
        <f t="shared" si="4"/>
        <v>0</v>
      </c>
      <c r="Q22" s="157">
        <v>0</v>
      </c>
      <c r="R22" s="158">
        <f t="shared" si="5"/>
        <v>0</v>
      </c>
      <c r="S22">
        <f t="shared" si="6"/>
        <v>0</v>
      </c>
      <c r="U22" s="231">
        <f t="shared" si="7"/>
        <v>0</v>
      </c>
    </row>
    <row r="23" spans="1:21" ht="38.4" x14ac:dyDescent="0.3">
      <c r="A23" s="199" t="s">
        <v>440</v>
      </c>
      <c r="B23" s="42" t="s">
        <v>393</v>
      </c>
      <c r="C23" s="208" t="s">
        <v>365</v>
      </c>
      <c r="D23" s="220" t="s">
        <v>394</v>
      </c>
      <c r="E23" s="42" t="s">
        <v>395</v>
      </c>
      <c r="F23" s="42" t="s">
        <v>7</v>
      </c>
      <c r="G23" s="218">
        <f t="shared" si="0"/>
        <v>0</v>
      </c>
      <c r="I23" s="153">
        <v>0</v>
      </c>
      <c r="J23" s="141">
        <f t="shared" si="1"/>
        <v>0</v>
      </c>
      <c r="K23" s="142">
        <v>0</v>
      </c>
      <c r="L23" s="141">
        <f t="shared" si="2"/>
        <v>0</v>
      </c>
      <c r="M23" s="154">
        <v>0</v>
      </c>
      <c r="N23" s="144">
        <f t="shared" si="3"/>
        <v>0</v>
      </c>
      <c r="O23" s="154">
        <v>0</v>
      </c>
      <c r="P23" s="144">
        <f t="shared" si="4"/>
        <v>0</v>
      </c>
      <c r="Q23" s="154">
        <v>0</v>
      </c>
      <c r="R23" s="155">
        <f t="shared" si="5"/>
        <v>0</v>
      </c>
      <c r="S23">
        <f t="shared" si="6"/>
        <v>0</v>
      </c>
      <c r="U23" s="231">
        <f t="shared" si="7"/>
        <v>0</v>
      </c>
    </row>
    <row r="24" spans="1:21" ht="67.2" x14ac:dyDescent="0.3">
      <c r="A24" s="200" t="s">
        <v>441</v>
      </c>
      <c r="B24" s="17" t="s">
        <v>367</v>
      </c>
      <c r="C24" s="207" t="s">
        <v>366</v>
      </c>
      <c r="D24" s="227" t="s">
        <v>368</v>
      </c>
      <c r="E24" s="17" t="s">
        <v>16</v>
      </c>
      <c r="F24" s="17" t="s">
        <v>9</v>
      </c>
      <c r="G24" s="228">
        <f t="shared" si="0"/>
        <v>3038.3200000000006</v>
      </c>
      <c r="I24" s="156">
        <v>30</v>
      </c>
      <c r="J24" s="135">
        <f t="shared" si="1"/>
        <v>2490.3000000000002</v>
      </c>
      <c r="K24" s="157">
        <v>6</v>
      </c>
      <c r="L24" s="135">
        <f t="shared" si="2"/>
        <v>318.78000000000003</v>
      </c>
      <c r="M24" s="157">
        <v>10</v>
      </c>
      <c r="N24" s="138">
        <f t="shared" si="3"/>
        <v>10</v>
      </c>
      <c r="O24" s="157">
        <v>36</v>
      </c>
      <c r="P24" s="138">
        <f t="shared" si="4"/>
        <v>219.24</v>
      </c>
      <c r="Q24" s="157">
        <v>0</v>
      </c>
      <c r="R24" s="158">
        <f t="shared" si="5"/>
        <v>3038.3200000000006</v>
      </c>
      <c r="S24">
        <f t="shared" si="6"/>
        <v>36</v>
      </c>
      <c r="T24">
        <v>1</v>
      </c>
      <c r="U24" s="231">
        <f t="shared" si="7"/>
        <v>3038.3200000000006</v>
      </c>
    </row>
    <row r="25" spans="1:21" ht="182.4" x14ac:dyDescent="0.3">
      <c r="A25" s="199" t="s">
        <v>442</v>
      </c>
      <c r="B25" s="42" t="s">
        <v>587</v>
      </c>
      <c r="C25" s="208" t="s">
        <v>373</v>
      </c>
      <c r="D25" s="220" t="s">
        <v>386</v>
      </c>
      <c r="E25" s="42" t="s">
        <v>387</v>
      </c>
      <c r="F25" s="42" t="s">
        <v>7</v>
      </c>
      <c r="G25" s="218">
        <f t="shared" si="0"/>
        <v>118.71000000000001</v>
      </c>
      <c r="I25" s="153">
        <v>1</v>
      </c>
      <c r="J25" s="141">
        <f t="shared" si="1"/>
        <v>83.01</v>
      </c>
      <c r="K25" s="142">
        <v>0.5</v>
      </c>
      <c r="L25" s="141">
        <f t="shared" si="2"/>
        <v>26.565000000000001</v>
      </c>
      <c r="M25" s="154">
        <v>0</v>
      </c>
      <c r="N25" s="144">
        <f t="shared" si="3"/>
        <v>0</v>
      </c>
      <c r="O25" s="154">
        <v>1.5</v>
      </c>
      <c r="P25" s="144">
        <f t="shared" si="4"/>
        <v>9.1349999999999998</v>
      </c>
      <c r="Q25" s="154">
        <v>0</v>
      </c>
      <c r="R25" s="155">
        <f t="shared" si="5"/>
        <v>118.71000000000001</v>
      </c>
      <c r="S25">
        <f t="shared" si="6"/>
        <v>1.5</v>
      </c>
      <c r="T25">
        <v>1</v>
      </c>
      <c r="U25" s="231">
        <f t="shared" si="7"/>
        <v>118.71000000000001</v>
      </c>
    </row>
    <row r="26" spans="1:21" ht="67.2" x14ac:dyDescent="0.3">
      <c r="A26" s="200" t="s">
        <v>443</v>
      </c>
      <c r="B26" s="17" t="s">
        <v>397</v>
      </c>
      <c r="C26" s="207" t="s">
        <v>374</v>
      </c>
      <c r="D26" s="227" t="s">
        <v>375</v>
      </c>
      <c r="E26" s="17" t="s">
        <v>369</v>
      </c>
      <c r="F26" s="17" t="s">
        <v>7</v>
      </c>
      <c r="G26" s="228">
        <f t="shared" si="0"/>
        <v>0</v>
      </c>
      <c r="I26" s="156">
        <v>0</v>
      </c>
      <c r="J26" s="135">
        <f t="shared" si="1"/>
        <v>0</v>
      </c>
      <c r="K26" s="157">
        <v>0</v>
      </c>
      <c r="L26" s="135">
        <f t="shared" si="2"/>
        <v>0</v>
      </c>
      <c r="M26" s="157">
        <v>0</v>
      </c>
      <c r="N26" s="138">
        <f t="shared" si="3"/>
        <v>0</v>
      </c>
      <c r="O26" s="157">
        <v>0</v>
      </c>
      <c r="P26" s="138">
        <f t="shared" si="4"/>
        <v>0</v>
      </c>
      <c r="Q26" s="157">
        <v>0</v>
      </c>
      <c r="R26" s="158">
        <f t="shared" si="5"/>
        <v>0</v>
      </c>
      <c r="S26">
        <f t="shared" si="6"/>
        <v>0</v>
      </c>
      <c r="U26" s="231">
        <f t="shared" si="7"/>
        <v>0</v>
      </c>
    </row>
    <row r="27" spans="1:21" ht="48" x14ac:dyDescent="0.3">
      <c r="A27" s="199" t="s">
        <v>444</v>
      </c>
      <c r="B27" s="42" t="s">
        <v>400</v>
      </c>
      <c r="C27" s="208" t="s">
        <v>450</v>
      </c>
      <c r="D27" s="220" t="s">
        <v>411</v>
      </c>
      <c r="E27" s="42" t="s">
        <v>16</v>
      </c>
      <c r="F27" s="42" t="s">
        <v>9</v>
      </c>
      <c r="G27" s="218">
        <f t="shared" si="0"/>
        <v>118.71000000000001</v>
      </c>
      <c r="I27" s="153">
        <v>1</v>
      </c>
      <c r="J27" s="141">
        <f t="shared" si="1"/>
        <v>83.01</v>
      </c>
      <c r="K27" s="142">
        <v>0.5</v>
      </c>
      <c r="L27" s="141">
        <f t="shared" si="2"/>
        <v>26.565000000000001</v>
      </c>
      <c r="M27" s="154">
        <v>0</v>
      </c>
      <c r="N27" s="144">
        <f t="shared" si="3"/>
        <v>0</v>
      </c>
      <c r="O27" s="154">
        <v>1.5</v>
      </c>
      <c r="P27" s="144">
        <f t="shared" si="4"/>
        <v>9.1349999999999998</v>
      </c>
      <c r="Q27" s="154">
        <v>0</v>
      </c>
      <c r="R27" s="155">
        <f t="shared" si="5"/>
        <v>118.71000000000001</v>
      </c>
      <c r="S27">
        <f t="shared" si="6"/>
        <v>1.5</v>
      </c>
      <c r="T27">
        <v>1</v>
      </c>
      <c r="U27" s="231">
        <f t="shared" si="7"/>
        <v>118.71000000000001</v>
      </c>
    </row>
    <row r="28" spans="1:21" ht="153.6" x14ac:dyDescent="0.3">
      <c r="A28" s="200" t="s">
        <v>445</v>
      </c>
      <c r="B28" s="17" t="s">
        <v>588</v>
      </c>
      <c r="C28" s="207" t="s">
        <v>374</v>
      </c>
      <c r="D28" s="227" t="s">
        <v>449</v>
      </c>
      <c r="E28" s="17" t="s">
        <v>16</v>
      </c>
      <c r="F28" s="17" t="s">
        <v>9</v>
      </c>
      <c r="G28" s="228">
        <f t="shared" si="0"/>
        <v>90.100000000000009</v>
      </c>
      <c r="I28" s="156">
        <v>1</v>
      </c>
      <c r="J28" s="135">
        <f t="shared" si="1"/>
        <v>83.01</v>
      </c>
      <c r="K28" s="157">
        <v>0</v>
      </c>
      <c r="L28" s="135">
        <f t="shared" si="2"/>
        <v>0</v>
      </c>
      <c r="M28" s="157">
        <v>1</v>
      </c>
      <c r="N28" s="138">
        <f t="shared" si="3"/>
        <v>1</v>
      </c>
      <c r="O28" s="157">
        <v>1</v>
      </c>
      <c r="P28" s="138">
        <f t="shared" si="4"/>
        <v>6.09</v>
      </c>
      <c r="Q28" s="157">
        <v>0</v>
      </c>
      <c r="R28" s="158">
        <f t="shared" si="5"/>
        <v>90.100000000000009</v>
      </c>
      <c r="S28">
        <f t="shared" si="6"/>
        <v>1</v>
      </c>
      <c r="T28">
        <v>1</v>
      </c>
      <c r="U28" s="231">
        <f t="shared" si="7"/>
        <v>90.100000000000009</v>
      </c>
    </row>
    <row r="29" spans="1:21" ht="96" x14ac:dyDescent="0.3">
      <c r="A29" s="320" t="s">
        <v>681</v>
      </c>
      <c r="B29" s="42" t="s">
        <v>585</v>
      </c>
      <c r="C29" s="208" t="s">
        <v>366</v>
      </c>
      <c r="D29" s="220" t="s">
        <v>446</v>
      </c>
      <c r="E29" s="42" t="s">
        <v>16</v>
      </c>
      <c r="F29" s="42" t="s">
        <v>9</v>
      </c>
      <c r="G29" s="218">
        <f t="shared" si="0"/>
        <v>319.34000000000003</v>
      </c>
      <c r="I29" s="153">
        <v>3</v>
      </c>
      <c r="J29" s="141">
        <f t="shared" si="1"/>
        <v>249.03000000000003</v>
      </c>
      <c r="K29" s="142">
        <v>1</v>
      </c>
      <c r="L29" s="141">
        <f t="shared" si="2"/>
        <v>53.13</v>
      </c>
      <c r="M29" s="154">
        <v>5</v>
      </c>
      <c r="N29" s="144">
        <f t="shared" si="3"/>
        <v>5</v>
      </c>
      <c r="O29" s="154">
        <v>2</v>
      </c>
      <c r="P29" s="144">
        <f t="shared" si="4"/>
        <v>12.18</v>
      </c>
      <c r="Q29" s="154">
        <v>0</v>
      </c>
      <c r="R29" s="155">
        <f t="shared" si="5"/>
        <v>319.34000000000003</v>
      </c>
      <c r="S29">
        <f t="shared" si="6"/>
        <v>4</v>
      </c>
      <c r="T29">
        <v>1</v>
      </c>
      <c r="U29" s="231">
        <f t="shared" si="7"/>
        <v>319.34000000000003</v>
      </c>
    </row>
    <row r="30" spans="1:21" ht="39" thickBot="1" x14ac:dyDescent="0.35">
      <c r="A30" s="229" t="s">
        <v>447</v>
      </c>
      <c r="B30" s="52" t="s">
        <v>377</v>
      </c>
      <c r="C30" s="89" t="s">
        <v>378</v>
      </c>
      <c r="D30" s="219" t="s">
        <v>376</v>
      </c>
      <c r="E30" s="52" t="s">
        <v>16</v>
      </c>
      <c r="F30" s="52" t="s">
        <v>9</v>
      </c>
      <c r="G30" s="230">
        <f t="shared" si="0"/>
        <v>118.71000000000001</v>
      </c>
      <c r="I30" s="153">
        <v>1</v>
      </c>
      <c r="J30" s="141">
        <f t="shared" si="1"/>
        <v>83.01</v>
      </c>
      <c r="K30" s="142">
        <v>0.5</v>
      </c>
      <c r="L30" s="141">
        <f t="shared" si="2"/>
        <v>26.565000000000001</v>
      </c>
      <c r="M30" s="154">
        <v>0</v>
      </c>
      <c r="N30" s="144">
        <f t="shared" si="3"/>
        <v>0</v>
      </c>
      <c r="O30" s="154">
        <v>1.5</v>
      </c>
      <c r="P30" s="144">
        <f t="shared" si="4"/>
        <v>9.1349999999999998</v>
      </c>
      <c r="Q30" s="154">
        <v>0</v>
      </c>
      <c r="R30" s="155">
        <f t="shared" si="5"/>
        <v>118.71000000000001</v>
      </c>
      <c r="S30">
        <f t="shared" si="6"/>
        <v>1.5</v>
      </c>
      <c r="T30">
        <v>1</v>
      </c>
      <c r="U30" s="231">
        <f t="shared" si="7"/>
        <v>118.71000000000001</v>
      </c>
    </row>
    <row r="31" spans="1:21" ht="18.600000000000001" thickBot="1" x14ac:dyDescent="0.4">
      <c r="A31" s="508" t="s">
        <v>430</v>
      </c>
      <c r="B31" s="509"/>
      <c r="C31" s="509"/>
      <c r="D31" s="509"/>
      <c r="E31" s="509"/>
      <c r="F31" s="509"/>
      <c r="G31" s="232">
        <f>SUM(G10:G30)</f>
        <v>4430.05</v>
      </c>
      <c r="I31" s="178">
        <f>SUM(I10:I30)</f>
        <v>44</v>
      </c>
      <c r="J31" s="179">
        <f>SUM(J10:J30)</f>
        <v>3486.4200000000014</v>
      </c>
      <c r="K31" s="233">
        <f t="shared" ref="K31:U31" si="8">SUM(K10:K30)</f>
        <v>11.5</v>
      </c>
      <c r="L31" s="179">
        <f t="shared" si="8"/>
        <v>610.99500000000012</v>
      </c>
      <c r="M31" s="233">
        <f t="shared" si="8"/>
        <v>19</v>
      </c>
      <c r="N31" s="179">
        <f t="shared" si="8"/>
        <v>19</v>
      </c>
      <c r="O31" s="233">
        <f t="shared" si="8"/>
        <v>51.5</v>
      </c>
      <c r="P31" s="179">
        <f t="shared" si="8"/>
        <v>313.63499999999999</v>
      </c>
      <c r="Q31" s="179">
        <f t="shared" si="8"/>
        <v>0</v>
      </c>
      <c r="R31" s="181">
        <f t="shared" si="8"/>
        <v>4430.05</v>
      </c>
      <c r="S31" s="181">
        <f t="shared" si="8"/>
        <v>70</v>
      </c>
      <c r="T31" s="181">
        <f t="shared" si="8"/>
        <v>22</v>
      </c>
      <c r="U31" s="181">
        <f t="shared" si="8"/>
        <v>5735.8600000000015</v>
      </c>
    </row>
  </sheetData>
  <mergeCells count="12">
    <mergeCell ref="I8:J8"/>
    <mergeCell ref="K8:L8"/>
    <mergeCell ref="M8:N8"/>
    <mergeCell ref="O8:P8"/>
    <mergeCell ref="A31:F31"/>
    <mergeCell ref="A2:H2"/>
    <mergeCell ref="I2:L2"/>
    <mergeCell ref="A3:H6"/>
    <mergeCell ref="I3:K3"/>
    <mergeCell ref="I4:K4"/>
    <mergeCell ref="I5:K5"/>
    <mergeCell ref="I6:K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70210-BDDD-4E0D-A8A7-08E894718BE5}">
  <dimension ref="A1:I19"/>
  <sheetViews>
    <sheetView topLeftCell="A9" zoomScale="69" workbookViewId="0">
      <selection activeCell="F10" sqref="F10"/>
    </sheetView>
  </sheetViews>
  <sheetFormatPr baseColWidth="10" defaultRowHeight="14.4" x14ac:dyDescent="0.3"/>
  <cols>
    <col min="1" max="1" width="63.6640625" customWidth="1"/>
    <col min="2" max="2" width="26.6640625" customWidth="1"/>
    <col min="3" max="3" width="24.33203125" customWidth="1"/>
    <col min="4" max="6" width="26.109375" customWidth="1"/>
    <col min="7" max="7" width="34.44140625" customWidth="1"/>
    <col min="9" max="9" width="28.33203125" customWidth="1"/>
  </cols>
  <sheetData>
    <row r="1" spans="1:9" x14ac:dyDescent="0.3">
      <c r="A1" s="524" t="s">
        <v>194</v>
      </c>
      <c r="B1" s="524"/>
      <c r="C1" s="524"/>
      <c r="D1" s="524"/>
      <c r="E1" s="524"/>
      <c r="F1" s="524"/>
      <c r="G1" s="524"/>
    </row>
    <row r="2" spans="1:9" x14ac:dyDescent="0.3">
      <c r="A2" s="524"/>
      <c r="B2" s="524"/>
      <c r="C2" s="524"/>
      <c r="D2" s="524"/>
      <c r="E2" s="524"/>
      <c r="F2" s="524"/>
      <c r="G2" s="524"/>
    </row>
    <row r="3" spans="1:9" x14ac:dyDescent="0.3">
      <c r="A3" s="53" t="s">
        <v>195</v>
      </c>
      <c r="B3" s="53" t="s">
        <v>33</v>
      </c>
      <c r="C3" s="54" t="s">
        <v>196</v>
      </c>
      <c r="D3" s="54" t="s">
        <v>197</v>
      </c>
      <c r="E3" s="54" t="s">
        <v>198</v>
      </c>
      <c r="F3" s="54" t="s">
        <v>199</v>
      </c>
      <c r="G3" s="53" t="s">
        <v>200</v>
      </c>
      <c r="H3" s="53" t="s">
        <v>201</v>
      </c>
      <c r="I3" s="53" t="s">
        <v>202</v>
      </c>
    </row>
    <row r="4" spans="1:9" ht="39.6" x14ac:dyDescent="0.3">
      <c r="A4" s="55" t="s">
        <v>203</v>
      </c>
      <c r="B4" s="56" t="s">
        <v>204</v>
      </c>
      <c r="C4" s="54" t="s">
        <v>205</v>
      </c>
      <c r="D4" s="54" t="s">
        <v>206</v>
      </c>
      <c r="E4" s="57" t="s">
        <v>207</v>
      </c>
      <c r="F4" s="58" t="s">
        <v>208</v>
      </c>
      <c r="G4" s="59" t="s">
        <v>209</v>
      </c>
      <c r="H4" s="60"/>
      <c r="I4" s="61"/>
    </row>
    <row r="5" spans="1:9" ht="73.2" x14ac:dyDescent="0.3">
      <c r="A5" s="55" t="s">
        <v>210</v>
      </c>
      <c r="B5" s="56" t="s">
        <v>86</v>
      </c>
      <c r="C5" s="54" t="s">
        <v>211</v>
      </c>
      <c r="D5" s="54" t="s">
        <v>206</v>
      </c>
      <c r="E5" s="57" t="s">
        <v>207</v>
      </c>
      <c r="F5" s="62" t="s">
        <v>212</v>
      </c>
      <c r="G5" s="59" t="s">
        <v>213</v>
      </c>
      <c r="H5" s="60"/>
      <c r="I5" s="61"/>
    </row>
    <row r="6" spans="1:9" ht="75" x14ac:dyDescent="0.3">
      <c r="A6" s="63" t="s">
        <v>214</v>
      </c>
      <c r="B6" s="56" t="s">
        <v>59</v>
      </c>
      <c r="C6" s="64" t="s">
        <v>215</v>
      </c>
      <c r="D6" s="60" t="s">
        <v>206</v>
      </c>
      <c r="E6" s="56" t="s">
        <v>207</v>
      </c>
      <c r="F6" s="62" t="s">
        <v>216</v>
      </c>
      <c r="G6" s="59" t="s">
        <v>217</v>
      </c>
      <c r="H6" s="60"/>
      <c r="I6" s="61"/>
    </row>
    <row r="7" spans="1:9" ht="61.8" x14ac:dyDescent="0.3">
      <c r="A7" s="65" t="s">
        <v>218</v>
      </c>
      <c r="B7" s="56" t="s">
        <v>219</v>
      </c>
      <c r="C7" s="54" t="s">
        <v>205</v>
      </c>
      <c r="D7" s="60" t="s">
        <v>220</v>
      </c>
      <c r="E7" s="56" t="s">
        <v>207</v>
      </c>
      <c r="F7" s="66" t="s">
        <v>221</v>
      </c>
      <c r="G7" s="59" t="s">
        <v>222</v>
      </c>
      <c r="H7" s="60"/>
      <c r="I7" s="61"/>
    </row>
    <row r="8" spans="1:9" ht="90" x14ac:dyDescent="0.3">
      <c r="A8" s="65" t="s">
        <v>223</v>
      </c>
      <c r="B8" s="56" t="s">
        <v>91</v>
      </c>
      <c r="C8" s="64" t="s">
        <v>224</v>
      </c>
      <c r="D8" s="60" t="s">
        <v>220</v>
      </c>
      <c r="E8" s="56" t="s">
        <v>207</v>
      </c>
      <c r="F8" s="62" t="s">
        <v>225</v>
      </c>
      <c r="G8" s="59" t="s">
        <v>226</v>
      </c>
      <c r="H8" s="60"/>
      <c r="I8" s="61"/>
    </row>
    <row r="9" spans="1:9" ht="90" x14ac:dyDescent="0.3">
      <c r="A9" s="65" t="s">
        <v>227</v>
      </c>
      <c r="B9" s="56" t="s">
        <v>163</v>
      </c>
      <c r="C9" s="64" t="s">
        <v>228</v>
      </c>
      <c r="D9" s="60" t="s">
        <v>220</v>
      </c>
      <c r="E9" s="56" t="s">
        <v>207</v>
      </c>
      <c r="F9" s="62" t="s">
        <v>229</v>
      </c>
      <c r="G9" s="59" t="s">
        <v>230</v>
      </c>
      <c r="H9" s="60"/>
      <c r="I9" s="61"/>
    </row>
    <row r="10" spans="1:9" ht="76.8" x14ac:dyDescent="0.3">
      <c r="A10" s="76" t="s">
        <v>231</v>
      </c>
      <c r="B10" s="56" t="s">
        <v>232</v>
      </c>
      <c r="C10" s="64" t="s">
        <v>233</v>
      </c>
      <c r="D10" s="60" t="s">
        <v>234</v>
      </c>
      <c r="E10" s="56" t="s">
        <v>207</v>
      </c>
      <c r="F10" s="62" t="s">
        <v>235</v>
      </c>
      <c r="G10" s="59" t="s">
        <v>236</v>
      </c>
      <c r="H10" s="60"/>
      <c r="I10" s="61"/>
    </row>
    <row r="11" spans="1:9" ht="91.8" x14ac:dyDescent="0.3">
      <c r="A11" s="76" t="s">
        <v>237</v>
      </c>
      <c r="B11" s="56" t="s">
        <v>238</v>
      </c>
      <c r="C11" s="64" t="s">
        <v>239</v>
      </c>
      <c r="D11" s="60" t="s">
        <v>234</v>
      </c>
      <c r="E11" s="60" t="s">
        <v>207</v>
      </c>
      <c r="F11" s="62" t="s">
        <v>240</v>
      </c>
      <c r="G11" s="67" t="s">
        <v>241</v>
      </c>
      <c r="H11" s="60"/>
      <c r="I11" s="61"/>
    </row>
    <row r="12" spans="1:9" ht="91.8" x14ac:dyDescent="0.3">
      <c r="A12" s="76" t="s">
        <v>242</v>
      </c>
      <c r="B12" s="56" t="s">
        <v>243</v>
      </c>
      <c r="C12" s="64" t="s">
        <v>244</v>
      </c>
      <c r="D12" s="60" t="s">
        <v>234</v>
      </c>
      <c r="E12" s="60" t="s">
        <v>207</v>
      </c>
      <c r="F12" s="62" t="s">
        <v>245</v>
      </c>
      <c r="G12" s="67" t="s">
        <v>246</v>
      </c>
      <c r="H12" s="60"/>
      <c r="I12" s="61"/>
    </row>
    <row r="13" spans="1:9" ht="61.8" x14ac:dyDescent="0.3">
      <c r="A13" s="77" t="s">
        <v>247</v>
      </c>
      <c r="B13" s="56" t="s">
        <v>248</v>
      </c>
      <c r="C13" s="64" t="s">
        <v>249</v>
      </c>
      <c r="D13" s="60" t="s">
        <v>250</v>
      </c>
      <c r="E13" s="68" t="s">
        <v>207</v>
      </c>
      <c r="F13" s="62" t="s">
        <v>251</v>
      </c>
      <c r="G13" s="67" t="s">
        <v>252</v>
      </c>
      <c r="H13" s="60"/>
      <c r="I13" s="61"/>
    </row>
    <row r="14" spans="1:9" ht="76.8" x14ac:dyDescent="0.3">
      <c r="A14" s="77" t="s">
        <v>253</v>
      </c>
      <c r="B14" s="56" t="s">
        <v>254</v>
      </c>
      <c r="C14" s="64" t="s">
        <v>255</v>
      </c>
      <c r="D14" s="60" t="s">
        <v>250</v>
      </c>
      <c r="E14" s="68" t="s">
        <v>207</v>
      </c>
      <c r="F14" s="62" t="s">
        <v>256</v>
      </c>
      <c r="G14" s="67" t="s">
        <v>252</v>
      </c>
      <c r="H14" s="60"/>
      <c r="I14" s="61"/>
    </row>
    <row r="15" spans="1:9" ht="61.8" x14ac:dyDescent="0.3">
      <c r="A15" s="65" t="s">
        <v>257</v>
      </c>
      <c r="B15" s="56" t="s">
        <v>258</v>
      </c>
      <c r="C15" s="64" t="s">
        <v>259</v>
      </c>
      <c r="D15" s="60" t="s">
        <v>250</v>
      </c>
      <c r="E15" s="60" t="s">
        <v>207</v>
      </c>
      <c r="F15" s="66" t="s">
        <v>260</v>
      </c>
      <c r="G15" s="67" t="s">
        <v>261</v>
      </c>
      <c r="H15" s="60"/>
      <c r="I15" s="61"/>
    </row>
    <row r="16" spans="1:9" ht="72" x14ac:dyDescent="0.4">
      <c r="A16" s="77" t="s">
        <v>262</v>
      </c>
      <c r="B16" s="56" t="s">
        <v>263</v>
      </c>
      <c r="C16" s="64" t="s">
        <v>264</v>
      </c>
      <c r="D16" s="60" t="s">
        <v>234</v>
      </c>
      <c r="E16" s="68" t="s">
        <v>207</v>
      </c>
      <c r="F16" s="66" t="s">
        <v>265</v>
      </c>
      <c r="G16" s="67" t="s">
        <v>266</v>
      </c>
      <c r="H16" s="60"/>
      <c r="I16" s="61"/>
    </row>
    <row r="17" spans="1:9" ht="54" x14ac:dyDescent="0.4">
      <c r="A17" s="78" t="s">
        <v>267</v>
      </c>
      <c r="B17" s="56" t="s">
        <v>268</v>
      </c>
      <c r="C17" s="64" t="s">
        <v>249</v>
      </c>
      <c r="D17" s="60" t="s">
        <v>234</v>
      </c>
      <c r="E17" s="60" t="s">
        <v>207</v>
      </c>
      <c r="F17" s="62" t="s">
        <v>269</v>
      </c>
      <c r="G17" s="67" t="s">
        <v>270</v>
      </c>
      <c r="H17" s="60"/>
      <c r="I17" s="61"/>
    </row>
    <row r="18" spans="1:9" ht="54" x14ac:dyDescent="0.4">
      <c r="A18" s="78" t="s">
        <v>271</v>
      </c>
      <c r="B18" s="56" t="s">
        <v>272</v>
      </c>
      <c r="C18" s="64" t="s">
        <v>249</v>
      </c>
      <c r="D18" s="60" t="s">
        <v>234</v>
      </c>
      <c r="E18" s="60" t="s">
        <v>207</v>
      </c>
      <c r="F18" s="62" t="s">
        <v>273</v>
      </c>
      <c r="G18" s="67" t="s">
        <v>274</v>
      </c>
      <c r="H18" s="60"/>
      <c r="I18" s="61"/>
    </row>
    <row r="19" spans="1:9" ht="54" x14ac:dyDescent="0.4">
      <c r="A19" s="69" t="s">
        <v>275</v>
      </c>
      <c r="B19" s="56" t="s">
        <v>276</v>
      </c>
      <c r="C19" s="64" t="s">
        <v>277</v>
      </c>
      <c r="D19" s="60" t="s">
        <v>234</v>
      </c>
      <c r="E19" s="60" t="s">
        <v>207</v>
      </c>
      <c r="F19" s="62" t="s">
        <v>278</v>
      </c>
      <c r="G19" s="67" t="s">
        <v>236</v>
      </c>
      <c r="H19" s="60"/>
      <c r="I19" s="61"/>
    </row>
  </sheetData>
  <mergeCells count="1">
    <mergeCell ref="A1:G2"/>
  </mergeCells>
  <hyperlinks>
    <hyperlink ref="F17" r:id="rId1" xr:uid="{6F8D2BBA-F8FB-4329-8F5E-722846A5E98C}"/>
    <hyperlink ref="F18" r:id="rId2" xr:uid="{FE5C746B-7DB0-4948-821A-E91D61E21574}"/>
    <hyperlink ref="F19" r:id="rId3" xr:uid="{6EEC5080-64C8-44C6-8E41-EB7DE14AEEDD}"/>
    <hyperlink ref="F6" r:id="rId4" xr:uid="{9765581E-EADA-414F-9884-DB78F56E4893}"/>
    <hyperlink ref="F9" r:id="rId5" xr:uid="{4D54EF24-9EE5-472F-AB31-F8DFE26B305D}"/>
    <hyperlink ref="F8" r:id="rId6" xr:uid="{E171322D-419C-44CC-AEE1-9FE4BEA0F083}"/>
    <hyperlink ref="F5" r:id="rId7" xr:uid="{2D14A0E4-EB98-4821-88AB-7815BCF62447}"/>
    <hyperlink ref="F13" r:id="rId8" xr:uid="{821A0EC8-BABD-444C-A875-7031AF0E88D7}"/>
    <hyperlink ref="F14" r:id="rId9" xr:uid="{B666A2C1-67DB-413D-A013-BA284EC8AA25}"/>
    <hyperlink ref="F11" r:id="rId10" xr:uid="{66904675-F72F-464C-B902-50DEF5947314}"/>
    <hyperlink ref="F12" r:id="rId11" xr:uid="{DD5F5EBE-2247-4172-B20C-F81417E6CD59}"/>
    <hyperlink ref="F10" r:id="rId12" xr:uid="{F25ACF3F-F7D9-4875-A78F-AFA2D570E407}"/>
  </hyperlinks>
  <pageMargins left="0.70866141732283472" right="0.70866141732283472" top="0.74803149606299213" bottom="0.74803149606299213" header="0.31496062992125984" footer="0.31496062992125984"/>
  <pageSetup scale="50" orientation="landscape" r:id="rId13"/>
  <tableParts count="1">
    <tablePart r:id="rId1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Costos y Beneficios</vt:lpstr>
      <vt:lpstr>CRE-20-001-K_ DACG</vt:lpstr>
      <vt:lpstr>CRE-20-001-J_ DACG</vt:lpstr>
      <vt:lpstr>CRE-20-002-J_ DACG</vt:lpstr>
      <vt:lpstr>CRE-20-002-K_ DACG</vt:lpstr>
      <vt:lpstr>CRE-20-007-A y CRE-20-008-A</vt:lpstr>
      <vt:lpstr>Acciones Reg__Exp al Público</vt:lpstr>
      <vt:lpstr>Acciones Reg__Exp Autoconsumo</vt:lpstr>
      <vt:lpstr>Trámites</vt:lpstr>
      <vt:lpstr>Referencias</vt:lpstr>
      <vt:lpstr>'CRE-20-001-J_ DACG'!Área_de_impresión</vt:lpstr>
      <vt:lpstr>'CRE-20-001-K_ DACG'!Área_de_impresión</vt:lpstr>
      <vt:lpstr>'CRE-20-002-J_ DACG'!Área_de_impresión</vt:lpstr>
      <vt:lpstr>'CRE-20-002-K_ DACG'!Área_de_impresión</vt:lpstr>
      <vt:lpstr>'CRE-20-007-A y CRE-20-008-A'!Área_de_impresión</vt:lpstr>
      <vt:lpstr>Trámites!Área_de_impresión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Regulación de Petrolíferos</dc:creator>
  <cp:lastModifiedBy>Coordinación de Regulación</cp:lastModifiedBy>
  <dcterms:created xsi:type="dcterms:W3CDTF">2021-12-15T19:09:25Z</dcterms:created>
  <dcterms:modified xsi:type="dcterms:W3CDTF">2022-07-30T00:29:07Z</dcterms:modified>
</cp:coreProperties>
</file>