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155"/>
  </bookViews>
  <sheets>
    <sheet name="RESUMEN DE COSTOS" sheetId="24" r:id="rId1"/>
    <sheet name="PROCESO ACTUAL " sheetId="8" r:id="rId2"/>
    <sheet name="PROCESO NUEVO " sheetId="13" r:id="rId3"/>
    <sheet name="BENEFICIO " sheetId="14" r:id="rId4"/>
    <sheet name="AHORRO % " sheetId="27" r:id="rId5"/>
    <sheet name="COSTO TRÁMITES ELIMINADOS" sheetId="16" r:id="rId6"/>
    <sheet name="COSTO NUEVOS TRÁMITES" sheetId="31" r:id="rId7"/>
    <sheet name="RESUMEN COSTOS ELIMINADOS" sheetId="30" r:id="rId8"/>
  </sheets>
  <definedNames>
    <definedName name="_xlnm.Print_Area" localSheetId="1">'PROCESO ACTUAL '!$B$2:$N$31</definedName>
    <definedName name="_xlnm.Print_Area" localSheetId="0">'RESUMEN DE COSTOS'!$A$1:$R$11</definedName>
    <definedName name="_xlnm.Print_Titles" localSheetId="0">'RESUMEN DE COSTOS'!$1:$2</definedName>
  </definedNames>
  <calcPr calcId="152511"/>
</workbook>
</file>

<file path=xl/calcChain.xml><?xml version="1.0" encoding="utf-8"?>
<calcChain xmlns="http://schemas.openxmlformats.org/spreadsheetml/2006/main">
  <c r="K12" i="16" l="1"/>
  <c r="L12" i="16" s="1"/>
  <c r="K11" i="16"/>
  <c r="L11" i="16" s="1"/>
  <c r="K10" i="16"/>
  <c r="L10" i="16" s="1"/>
  <c r="Q12" i="30"/>
  <c r="P12" i="30"/>
  <c r="O12" i="30"/>
  <c r="N12" i="30"/>
  <c r="Q10" i="30"/>
  <c r="P10" i="30"/>
  <c r="O10" i="30"/>
  <c r="N10" i="30"/>
  <c r="Q9" i="30"/>
  <c r="P9" i="30"/>
  <c r="O9" i="30"/>
  <c r="N9" i="30"/>
  <c r="Q8" i="30"/>
  <c r="P8" i="30"/>
  <c r="O8" i="30"/>
  <c r="N8" i="30"/>
  <c r="Q7" i="30"/>
  <c r="P7" i="30"/>
  <c r="O7" i="30"/>
  <c r="N7" i="30"/>
  <c r="L12" i="30"/>
  <c r="L10" i="30"/>
  <c r="L9" i="30"/>
  <c r="L8" i="30"/>
  <c r="L7" i="30"/>
  <c r="K12" i="30"/>
  <c r="K10" i="30"/>
  <c r="K9" i="30"/>
  <c r="K8" i="30"/>
  <c r="K7" i="30"/>
  <c r="J12" i="30"/>
  <c r="J10" i="30"/>
  <c r="J9" i="30"/>
  <c r="J8" i="30"/>
  <c r="J7" i="30"/>
  <c r="I12" i="30"/>
  <c r="I10" i="30"/>
  <c r="I9" i="30"/>
  <c r="I8" i="30"/>
  <c r="I7" i="30"/>
  <c r="I15" i="13"/>
  <c r="I13" i="13"/>
  <c r="I14" i="13"/>
  <c r="I12" i="13"/>
  <c r="I11" i="13"/>
  <c r="J21" i="31"/>
  <c r="L30" i="16"/>
  <c r="L25" i="16"/>
  <c r="L24" i="16"/>
  <c r="L23" i="16"/>
  <c r="L22" i="16"/>
  <c r="L21" i="16"/>
  <c r="L20" i="16"/>
  <c r="L19" i="16"/>
  <c r="L9" i="16"/>
  <c r="L8" i="16"/>
  <c r="L7" i="16"/>
  <c r="L6" i="16"/>
  <c r="L5" i="16"/>
  <c r="K25" i="16"/>
  <c r="K30" i="16"/>
  <c r="K29" i="16"/>
  <c r="K28" i="16"/>
  <c r="K24" i="16"/>
  <c r="K21" i="16"/>
  <c r="K26" i="16"/>
  <c r="K23" i="16"/>
  <c r="L13" i="16" l="1"/>
  <c r="L31" i="16" s="1"/>
  <c r="J13" i="31"/>
  <c r="J19" i="31"/>
  <c r="J18" i="31"/>
  <c r="J20" i="31" s="1"/>
  <c r="J14" i="31"/>
  <c r="H17" i="24"/>
  <c r="N17" i="24" s="1"/>
  <c r="M30" i="13"/>
  <c r="M28" i="13"/>
  <c r="M26" i="13"/>
  <c r="M23" i="13"/>
  <c r="M22" i="13"/>
  <c r="M21" i="13"/>
  <c r="M20" i="13"/>
  <c r="M18" i="13"/>
  <c r="P30" i="8"/>
  <c r="L30" i="14" s="1"/>
  <c r="G44" i="24"/>
  <c r="S31" i="24"/>
  <c r="S28" i="24"/>
  <c r="G33" i="24"/>
  <c r="F33" i="24"/>
  <c r="F44" i="24" s="1"/>
  <c r="E33" i="24"/>
  <c r="E44" i="24" s="1"/>
  <c r="K22" i="24"/>
  <c r="Q22" i="24" s="1"/>
  <c r="J22" i="24"/>
  <c r="P22" i="24" s="1"/>
  <c r="I22" i="24"/>
  <c r="O22" i="24" s="1"/>
  <c r="G20" i="24"/>
  <c r="K20" i="24" s="1"/>
  <c r="Q20" i="24" s="1"/>
  <c r="F20" i="24"/>
  <c r="J20" i="24" s="1"/>
  <c r="P20" i="24" s="1"/>
  <c r="E20" i="24"/>
  <c r="I20" i="24" s="1"/>
  <c r="O20" i="24" s="1"/>
  <c r="G19" i="24"/>
  <c r="K19" i="24" s="1"/>
  <c r="Q19" i="24" s="1"/>
  <c r="F19" i="24"/>
  <c r="J19" i="24" s="1"/>
  <c r="P19" i="24" s="1"/>
  <c r="E19" i="24"/>
  <c r="I19" i="24" s="1"/>
  <c r="O19" i="24" s="1"/>
  <c r="G18" i="24"/>
  <c r="K18" i="24" s="1"/>
  <c r="Q18" i="24" s="1"/>
  <c r="F18" i="24"/>
  <c r="J18" i="24" s="1"/>
  <c r="P18" i="24" s="1"/>
  <c r="E18" i="24"/>
  <c r="I18" i="24" s="1"/>
  <c r="O18" i="24" s="1"/>
  <c r="G17" i="24"/>
  <c r="K17" i="24" s="1"/>
  <c r="Q17" i="24" s="1"/>
  <c r="F17" i="24"/>
  <c r="J17" i="24" s="1"/>
  <c r="P17" i="24" s="1"/>
  <c r="E17" i="24"/>
  <c r="I17" i="24" s="1"/>
  <c r="O17" i="24" s="1"/>
  <c r="G9" i="24"/>
  <c r="F9" i="24"/>
  <c r="J9" i="24" s="1"/>
  <c r="E9" i="24"/>
  <c r="I9" i="24" s="1"/>
  <c r="G8" i="24"/>
  <c r="G30" i="24" s="1"/>
  <c r="G41" i="24" s="1"/>
  <c r="F8" i="24"/>
  <c r="F30" i="24" s="1"/>
  <c r="F41" i="24" s="1"/>
  <c r="E8" i="24"/>
  <c r="G7" i="24"/>
  <c r="K7" i="24" s="1"/>
  <c r="F7" i="24"/>
  <c r="E7" i="24"/>
  <c r="I7" i="24" s="1"/>
  <c r="G12" i="30"/>
  <c r="G10" i="30"/>
  <c r="G9" i="30"/>
  <c r="G8" i="30"/>
  <c r="G7" i="30"/>
  <c r="G6" i="24"/>
  <c r="F6" i="24"/>
  <c r="E6" i="24"/>
  <c r="J16" i="31"/>
  <c r="J17" i="31" s="1"/>
  <c r="J12" i="31"/>
  <c r="J11" i="31"/>
  <c r="J10" i="31"/>
  <c r="J15" i="31" s="1"/>
  <c r="J8" i="31"/>
  <c r="J7" i="31"/>
  <c r="J6" i="31"/>
  <c r="J5" i="31"/>
  <c r="G31" i="24" l="1"/>
  <c r="G42" i="24" s="1"/>
  <c r="E30" i="24"/>
  <c r="E41" i="24" s="1"/>
  <c r="F29" i="24"/>
  <c r="F40" i="24" s="1"/>
  <c r="E28" i="24"/>
  <c r="E39" i="24" s="1"/>
  <c r="G28" i="24"/>
  <c r="G39" i="24" s="1"/>
  <c r="F28" i="24"/>
  <c r="F39" i="24" s="1"/>
  <c r="E31" i="24"/>
  <c r="E42" i="24" s="1"/>
  <c r="G29" i="24"/>
  <c r="G40" i="24" s="1"/>
  <c r="I8" i="24"/>
  <c r="O8" i="24" s="1"/>
  <c r="O30" i="24" s="1"/>
  <c r="O41" i="24" s="1"/>
  <c r="J8" i="24"/>
  <c r="P8" i="24" s="1"/>
  <c r="P30" i="24" s="1"/>
  <c r="P41" i="24" s="1"/>
  <c r="K8" i="24"/>
  <c r="K30" i="24" s="1"/>
  <c r="K41" i="24" s="1"/>
  <c r="K6" i="24"/>
  <c r="K28" i="24" s="1"/>
  <c r="K39" i="24" s="1"/>
  <c r="I31" i="24"/>
  <c r="I42" i="24" s="1"/>
  <c r="O9" i="24"/>
  <c r="O31" i="24" s="1"/>
  <c r="O42" i="24" s="1"/>
  <c r="J31" i="24"/>
  <c r="J42" i="24" s="1"/>
  <c r="P9" i="24"/>
  <c r="P31" i="24" s="1"/>
  <c r="P42" i="24" s="1"/>
  <c r="I29" i="24"/>
  <c r="I40" i="24" s="1"/>
  <c r="O7" i="24"/>
  <c r="O29" i="24" s="1"/>
  <c r="O40" i="24" s="1"/>
  <c r="K29" i="24"/>
  <c r="K40" i="24" s="1"/>
  <c r="Q7" i="24"/>
  <c r="Q29" i="24" s="1"/>
  <c r="Q40" i="24" s="1"/>
  <c r="J30" i="24"/>
  <c r="J41" i="24" s="1"/>
  <c r="Q8" i="24"/>
  <c r="Q30" i="24" s="1"/>
  <c r="Q41" i="24" s="1"/>
  <c r="I6" i="24"/>
  <c r="J6" i="24"/>
  <c r="K9" i="24"/>
  <c r="F31" i="24"/>
  <c r="F42" i="24" s="1"/>
  <c r="E29" i="24"/>
  <c r="E40" i="24" s="1"/>
  <c r="J7" i="24"/>
  <c r="J9" i="31"/>
  <c r="F12" i="30"/>
  <c r="E12" i="30"/>
  <c r="F10" i="30"/>
  <c r="E10" i="30"/>
  <c r="F9" i="30"/>
  <c r="E9" i="30"/>
  <c r="F8" i="30"/>
  <c r="E8" i="30"/>
  <c r="F7" i="30"/>
  <c r="E7" i="30"/>
  <c r="B12" i="30"/>
  <c r="I28" i="14"/>
  <c r="D28" i="24"/>
  <c r="H16" i="14"/>
  <c r="H30" i="14"/>
  <c r="H29" i="14"/>
  <c r="H28" i="14"/>
  <c r="H27" i="14"/>
  <c r="H26" i="14"/>
  <c r="H25" i="14"/>
  <c r="H24" i="14"/>
  <c r="H23" i="14"/>
  <c r="H22" i="14"/>
  <c r="H21" i="14"/>
  <c r="H20" i="14"/>
  <c r="H19" i="14"/>
  <c r="H18" i="14"/>
  <c r="H15" i="14"/>
  <c r="H14" i="14"/>
  <c r="G21" i="14"/>
  <c r="G20" i="14"/>
  <c r="G19" i="14"/>
  <c r="G18" i="14"/>
  <c r="I30" i="24" l="1"/>
  <c r="I41" i="24" s="1"/>
  <c r="Q6" i="24"/>
  <c r="Q28" i="24" s="1"/>
  <c r="Q39" i="24" s="1"/>
  <c r="Q9" i="24"/>
  <c r="Q31" i="24" s="1"/>
  <c r="Q42" i="24" s="1"/>
  <c r="K31" i="24"/>
  <c r="K42" i="24" s="1"/>
  <c r="J28" i="24"/>
  <c r="J39" i="24" s="1"/>
  <c r="P6" i="24"/>
  <c r="P28" i="24" s="1"/>
  <c r="P39" i="24" s="1"/>
  <c r="I28" i="24"/>
  <c r="I39" i="24" s="1"/>
  <c r="O6" i="24"/>
  <c r="O28" i="24" s="1"/>
  <c r="O39" i="24" s="1"/>
  <c r="J29" i="24"/>
  <c r="J40" i="24" s="1"/>
  <c r="P7" i="24"/>
  <c r="P29" i="24" s="1"/>
  <c r="P40" i="24" s="1"/>
  <c r="I31" i="13"/>
  <c r="I29" i="13"/>
  <c r="I17" i="13"/>
  <c r="M17" i="13" s="1"/>
  <c r="I16" i="13"/>
  <c r="M31" i="13" l="1"/>
  <c r="M29" i="13"/>
  <c r="M16" i="13"/>
  <c r="L9" i="8"/>
  <c r="D33" i="24" l="1"/>
  <c r="D44" i="24" s="1"/>
  <c r="C33" i="24"/>
  <c r="C44" i="24" s="1"/>
  <c r="H22" i="24"/>
  <c r="L29" i="14"/>
  <c r="K29" i="27" s="1"/>
  <c r="K30" i="27" s="1"/>
  <c r="L28" i="14"/>
  <c r="D5" i="14"/>
  <c r="E5" i="14"/>
  <c r="F5" i="14"/>
  <c r="G5" i="14"/>
  <c r="H5" i="14"/>
  <c r="D6" i="14"/>
  <c r="E6" i="14"/>
  <c r="F6" i="14"/>
  <c r="G6" i="14"/>
  <c r="H6" i="14"/>
  <c r="D7" i="14"/>
  <c r="E7" i="14"/>
  <c r="F7" i="14"/>
  <c r="G7" i="14"/>
  <c r="H7" i="14"/>
  <c r="D8" i="14"/>
  <c r="E8" i="14"/>
  <c r="F8" i="14"/>
  <c r="G8" i="14"/>
  <c r="H8" i="14"/>
  <c r="D10" i="14"/>
  <c r="E10" i="14"/>
  <c r="F10" i="14"/>
  <c r="G10" i="14"/>
  <c r="H10" i="14"/>
  <c r="D11" i="14"/>
  <c r="E11" i="14"/>
  <c r="F11" i="14"/>
  <c r="G11" i="14"/>
  <c r="H11" i="14"/>
  <c r="D12" i="14"/>
  <c r="E12" i="14"/>
  <c r="F12" i="14"/>
  <c r="G12" i="14"/>
  <c r="H12" i="14"/>
  <c r="D14" i="14"/>
  <c r="E14" i="14"/>
  <c r="F14" i="14"/>
  <c r="G14" i="14"/>
  <c r="L14" i="27" s="1"/>
  <c r="D15" i="14"/>
  <c r="E15" i="14"/>
  <c r="F15" i="14"/>
  <c r="G15" i="14"/>
  <c r="D16" i="14"/>
  <c r="E16" i="14"/>
  <c r="F16" i="14"/>
  <c r="G16" i="14"/>
  <c r="D17" i="14"/>
  <c r="E17" i="14"/>
  <c r="F17" i="14"/>
  <c r="G17" i="14"/>
  <c r="H17" i="14"/>
  <c r="D18" i="14"/>
  <c r="E18" i="14"/>
  <c r="F18" i="14"/>
  <c r="D19" i="14"/>
  <c r="E19" i="14"/>
  <c r="F19" i="14"/>
  <c r="D20" i="14"/>
  <c r="E20" i="14"/>
  <c r="F20" i="14"/>
  <c r="D21" i="14"/>
  <c r="E21" i="14"/>
  <c r="F21" i="14"/>
  <c r="D22" i="14"/>
  <c r="E22" i="14"/>
  <c r="F22" i="14"/>
  <c r="G22" i="14"/>
  <c r="D23" i="14"/>
  <c r="E23" i="14"/>
  <c r="F23" i="14"/>
  <c r="G23" i="14"/>
  <c r="D24" i="14"/>
  <c r="E24" i="14"/>
  <c r="F24" i="14"/>
  <c r="G24" i="14"/>
  <c r="D25" i="14"/>
  <c r="E25" i="14"/>
  <c r="F25" i="14"/>
  <c r="G25" i="14"/>
  <c r="D26" i="14"/>
  <c r="E26" i="14"/>
  <c r="F26" i="14"/>
  <c r="G26" i="14"/>
  <c r="D27" i="14"/>
  <c r="E27" i="14"/>
  <c r="F27" i="14"/>
  <c r="G27" i="14"/>
  <c r="D28" i="14"/>
  <c r="F28" i="14"/>
  <c r="G28" i="14"/>
  <c r="E29" i="14"/>
  <c r="F29" i="14"/>
  <c r="G29" i="14"/>
  <c r="G30" i="14"/>
  <c r="I31" i="14"/>
  <c r="I14" i="8"/>
  <c r="M14" i="8" l="1"/>
  <c r="I14" i="14"/>
  <c r="S44" i="24"/>
  <c r="M33" i="24"/>
  <c r="M44" i="24" s="1"/>
  <c r="L33" i="24"/>
  <c r="L44" i="24" s="1"/>
  <c r="S42" i="24"/>
  <c r="M31" i="24"/>
  <c r="M42" i="24" s="1"/>
  <c r="L31" i="24"/>
  <c r="L42" i="24" s="1"/>
  <c r="D31" i="24"/>
  <c r="D42" i="24" s="1"/>
  <c r="C31" i="24"/>
  <c r="C42" i="24" s="1"/>
  <c r="S30" i="24"/>
  <c r="S41" i="24" s="1"/>
  <c r="M30" i="24"/>
  <c r="M41" i="24" s="1"/>
  <c r="L30" i="24"/>
  <c r="L41" i="24" s="1"/>
  <c r="D30" i="24"/>
  <c r="D41" i="24" s="1"/>
  <c r="C30" i="24"/>
  <c r="C41" i="24" s="1"/>
  <c r="S29" i="24"/>
  <c r="S40" i="24" s="1"/>
  <c r="M29" i="24"/>
  <c r="M40" i="24" s="1"/>
  <c r="L29" i="24"/>
  <c r="L40" i="24" s="1"/>
  <c r="D29" i="24"/>
  <c r="D40" i="24" s="1"/>
  <c r="C29" i="24"/>
  <c r="C40" i="24" s="1"/>
  <c r="S39" i="24"/>
  <c r="M28" i="24"/>
  <c r="M39" i="24" s="1"/>
  <c r="L28" i="24"/>
  <c r="L39" i="24" s="1"/>
  <c r="D39" i="24"/>
  <c r="C28" i="24"/>
  <c r="C39" i="24" s="1"/>
  <c r="B31" i="24"/>
  <c r="B42" i="24" s="1"/>
  <c r="B30" i="24"/>
  <c r="B41" i="24" s="1"/>
  <c r="B29" i="24"/>
  <c r="B40" i="24" s="1"/>
  <c r="B28" i="24"/>
  <c r="B39" i="24" s="1"/>
  <c r="H20" i="24"/>
  <c r="N20" i="24" s="1"/>
  <c r="H19" i="24"/>
  <c r="N19" i="24" s="1"/>
  <c r="H18" i="24"/>
  <c r="N18" i="24" s="1"/>
  <c r="B11" i="24"/>
  <c r="H6" i="24"/>
  <c r="N6" i="24" s="1"/>
  <c r="H7" i="24"/>
  <c r="N7" i="24" s="1"/>
  <c r="H8" i="24"/>
  <c r="N8" i="24" s="1"/>
  <c r="H9" i="24"/>
  <c r="N9" i="24" s="1"/>
  <c r="H11" i="24" l="1"/>
  <c r="N11" i="24" s="1"/>
  <c r="J11" i="24"/>
  <c r="I11" i="24"/>
  <c r="K11" i="24"/>
  <c r="N30" i="24"/>
  <c r="N41" i="24" s="1"/>
  <c r="N31" i="24"/>
  <c r="N42" i="24" s="1"/>
  <c r="N28" i="24"/>
  <c r="N39" i="24" s="1"/>
  <c r="H29" i="24"/>
  <c r="H40" i="24" s="1"/>
  <c r="B33" i="24"/>
  <c r="B44" i="24" s="1"/>
  <c r="H28" i="24"/>
  <c r="H39" i="24" s="1"/>
  <c r="H31" i="24"/>
  <c r="H42" i="24" s="1"/>
  <c r="N29" i="24"/>
  <c r="N40" i="24" s="1"/>
  <c r="H30" i="24"/>
  <c r="H41" i="24" s="1"/>
  <c r="N22" i="24"/>
  <c r="I27" i="13"/>
  <c r="I25" i="13"/>
  <c r="I24" i="13"/>
  <c r="I19" i="13"/>
  <c r="M19" i="13" s="1"/>
  <c r="O30" i="8"/>
  <c r="P13" i="8"/>
  <c r="O13" i="8"/>
  <c r="P9" i="8"/>
  <c r="O9" i="8"/>
  <c r="N33" i="24" l="1"/>
  <c r="N44" i="24" s="1"/>
  <c r="M24" i="13"/>
  <c r="M25" i="13"/>
  <c r="M27" i="13"/>
  <c r="M32" i="13"/>
  <c r="Q11" i="24"/>
  <c r="Q33" i="24" s="1"/>
  <c r="Q44" i="24" s="1"/>
  <c r="K33" i="24"/>
  <c r="K44" i="24" s="1"/>
  <c r="I33" i="24"/>
  <c r="I44" i="24" s="1"/>
  <c r="O11" i="24"/>
  <c r="O33" i="24" s="1"/>
  <c r="O44" i="24" s="1"/>
  <c r="J33" i="24"/>
  <c r="J44" i="24" s="1"/>
  <c r="P11" i="24"/>
  <c r="P33" i="24" s="1"/>
  <c r="P44" i="24" s="1"/>
  <c r="U28" i="24"/>
  <c r="I17" i="14"/>
  <c r="I32" i="13"/>
  <c r="H33" i="24"/>
  <c r="H44" i="24" s="1"/>
  <c r="I27" i="8"/>
  <c r="I27" i="14" s="1"/>
  <c r="I26" i="8"/>
  <c r="I26" i="14" s="1"/>
  <c r="I25" i="8"/>
  <c r="I24" i="8"/>
  <c r="I23" i="8"/>
  <c r="I23" i="14" s="1"/>
  <c r="I22" i="8"/>
  <c r="I21" i="8"/>
  <c r="I21" i="14" s="1"/>
  <c r="I20" i="8"/>
  <c r="I19" i="8"/>
  <c r="I19" i="14" s="1"/>
  <c r="I18" i="8"/>
  <c r="I18" i="14" s="1"/>
  <c r="I17" i="8"/>
  <c r="I16" i="8"/>
  <c r="I16" i="14" s="1"/>
  <c r="I20" i="27" s="1"/>
  <c r="I15" i="8"/>
  <c r="I15" i="14" s="1"/>
  <c r="I12" i="8"/>
  <c r="I11" i="8"/>
  <c r="I10" i="8"/>
  <c r="N23" i="16"/>
  <c r="K22" i="16"/>
  <c r="N22" i="16" s="1"/>
  <c r="K20" i="16"/>
  <c r="N20" i="16" s="1"/>
  <c r="K19" i="16"/>
  <c r="N19" i="16" s="1"/>
  <c r="K18" i="16"/>
  <c r="N18" i="16" s="1"/>
  <c r="K17" i="16"/>
  <c r="N17" i="16" s="1"/>
  <c r="K16" i="16"/>
  <c r="N16" i="16" s="1"/>
  <c r="K15" i="16"/>
  <c r="N15" i="16" s="1"/>
  <c r="K14" i="16"/>
  <c r="N12" i="16"/>
  <c r="N11" i="16"/>
  <c r="N10" i="16"/>
  <c r="K8" i="16"/>
  <c r="N8" i="16" s="1"/>
  <c r="K7" i="16"/>
  <c r="N7" i="16" s="1"/>
  <c r="K6" i="16"/>
  <c r="N6" i="16" s="1"/>
  <c r="K5" i="16"/>
  <c r="I25" i="14" l="1"/>
  <c r="I29" i="27" s="1"/>
  <c r="I30" i="8"/>
  <c r="I24" i="14"/>
  <c r="I28" i="27" s="1"/>
  <c r="I21" i="27"/>
  <c r="N14" i="16"/>
  <c r="N5" i="16"/>
  <c r="K9" i="16"/>
  <c r="I20" i="14"/>
  <c r="I24" i="27" s="1"/>
  <c r="I27" i="27"/>
  <c r="I22" i="14"/>
  <c r="I26" i="27" s="1"/>
  <c r="I19" i="27"/>
  <c r="K13" i="16"/>
  <c r="K31" i="16" s="1"/>
  <c r="I13" i="8"/>
  <c r="I12" i="14" l="1"/>
  <c r="I16" i="27" s="1"/>
  <c r="I11" i="14"/>
  <c r="I15" i="27" s="1"/>
  <c r="I10" i="13"/>
  <c r="I8" i="13"/>
  <c r="I7" i="13"/>
  <c r="I6" i="13"/>
  <c r="I5" i="13"/>
  <c r="M28" i="8"/>
  <c r="I10" i="14" l="1"/>
  <c r="I14" i="27" s="1"/>
  <c r="I13" i="14"/>
  <c r="I13" i="27" s="1"/>
  <c r="I9" i="13"/>
  <c r="M5" i="13"/>
  <c r="M6" i="13"/>
  <c r="M7" i="13"/>
  <c r="M8" i="13"/>
  <c r="M10" i="13"/>
  <c r="M11" i="13"/>
  <c r="M12" i="13"/>
  <c r="I29" i="8"/>
  <c r="I8" i="8"/>
  <c r="I8" i="14" s="1"/>
  <c r="I7" i="8"/>
  <c r="I7" i="14" s="1"/>
  <c r="I6" i="8"/>
  <c r="I6" i="14" s="1"/>
  <c r="I5" i="8"/>
  <c r="I5" i="14" s="1"/>
  <c r="I29" i="14" l="1"/>
  <c r="I30" i="14" s="1"/>
  <c r="I9" i="14"/>
  <c r="M9" i="13"/>
  <c r="M15" i="13"/>
  <c r="O30" i="14"/>
  <c r="I9" i="8"/>
  <c r="M22" i="8"/>
  <c r="M23" i="8"/>
  <c r="M25" i="8"/>
  <c r="M6" i="8"/>
  <c r="M8" i="8"/>
  <c r="M11" i="8"/>
  <c r="M16" i="8"/>
  <c r="M18" i="8"/>
  <c r="M20" i="8"/>
  <c r="M24" i="8"/>
  <c r="M27" i="8"/>
  <c r="M5" i="8"/>
  <c r="M7" i="8"/>
  <c r="M10" i="8"/>
  <c r="M12" i="8"/>
  <c r="M15" i="8"/>
  <c r="M17" i="8"/>
  <c r="M19" i="8"/>
  <c r="M21" i="8"/>
  <c r="M26" i="8"/>
  <c r="M29" i="8"/>
  <c r="I9" i="27" l="1"/>
  <c r="M13" i="8"/>
  <c r="M9" i="8"/>
  <c r="M30" i="8"/>
  <c r="I18" i="27"/>
  <c r="I30" i="27"/>
  <c r="F38" i="27" l="1"/>
</calcChain>
</file>

<file path=xl/sharedStrings.xml><?xml version="1.0" encoding="utf-8"?>
<sst xmlns="http://schemas.openxmlformats.org/spreadsheetml/2006/main" count="678" uniqueCount="190">
  <si>
    <t>NOMBRE DEL TRÁMITE</t>
  </si>
  <si>
    <t>PROCESO ACTUAL</t>
  </si>
  <si>
    <t>Cambio de titular</t>
  </si>
  <si>
    <t>Modificación de planes y programas</t>
  </si>
  <si>
    <t xml:space="preserve">Autenticación/revisión de Certificados Totales o Parciales </t>
  </si>
  <si>
    <t>40 Y 50</t>
  </si>
  <si>
    <t>BENEFICIO-AHORRO</t>
  </si>
  <si>
    <t>PROCESO NUEVO</t>
  </si>
  <si>
    <t>NA</t>
  </si>
  <si>
    <t>COSTO DEL TRÁMITE CONFORME A LA LEY FEDERAL DE DERECHOS
(PESOS)</t>
  </si>
  <si>
    <t>Incorporados pero con necesidad de cambio de RVOE</t>
  </si>
  <si>
    <t xml:space="preserve">Incorporadas con matrícula en los planes y programas de estudio con RVOE </t>
  </si>
  <si>
    <t>Antes de la Incorporación (Otorgamiento de RVOE)</t>
  </si>
  <si>
    <t>DATOS RELEVANTES</t>
  </si>
  <si>
    <t>Comprende a las IPES Simplificadas y No simplificadas (artículo 47 del Acdo 279 vigente).</t>
  </si>
  <si>
    <t>Incorporadas y que se encuentran en el Programa de Simplificación Administrativa (artículo 43, fracción V del Acdo 279 vigente)</t>
  </si>
  <si>
    <t>Solicitud de RVOE
(Campo de la Salud)</t>
  </si>
  <si>
    <t>Solicitud de RVOE
(Campo de Ciencias Sociales, Derecho, Educación, Artes y Humanidades)</t>
  </si>
  <si>
    <r>
      <rPr>
        <b/>
        <sz val="11"/>
        <color theme="1"/>
        <rFont val="Soberana Sans Light"/>
        <family val="3"/>
      </rPr>
      <t xml:space="preserve">Nota *4.- </t>
    </r>
    <r>
      <rPr>
        <sz val="11"/>
        <color theme="1"/>
        <rFont val="Soberana Sans Light"/>
        <family val="3"/>
      </rPr>
      <t xml:space="preserve">
Se efectúa el cálculo conforme a los siguientes elementos: </t>
    </r>
  </si>
  <si>
    <r>
      <rPr>
        <b/>
        <sz val="11"/>
        <color theme="1"/>
        <rFont val="Soberana Sans Light"/>
        <family val="3"/>
      </rPr>
      <t>Nota *2.-</t>
    </r>
    <r>
      <rPr>
        <sz val="11"/>
        <color theme="1"/>
        <rFont val="Soberana Sans Light"/>
        <family val="3"/>
      </rPr>
      <t xml:space="preserve"> 
Se efectúa el cálculo tomando en consideración lo establecido en los Códigos Fiscales Aplicables en cada Localidad, que prevén Uso de Suelo (Promedio= $1,000), Protección Civil ($3,000) y Seguridad Estructural ($6,000.00).</t>
    </r>
  </si>
  <si>
    <t>ESTATUS DE LAS INSTITUCIONES PARTICULARES DE EDUCACIÓN SUPERIOR (IPES)</t>
  </si>
  <si>
    <t>Acreditación Institucional o Acreditación por Planes y programas de estudio</t>
  </si>
  <si>
    <t>PROMEDIO DE SOLICITUDES ATENDIDAS FAVORABLEMENTE EN 2016</t>
  </si>
  <si>
    <r>
      <rPr>
        <b/>
        <sz val="11"/>
        <color theme="1"/>
        <rFont val="Soberana Sans Light"/>
        <family val="3"/>
      </rPr>
      <t xml:space="preserve">Nota *5.- </t>
    </r>
    <r>
      <rPr>
        <sz val="11"/>
        <color theme="1"/>
        <rFont val="Soberana Sans Light"/>
        <family val="3"/>
      </rPr>
      <t xml:space="preserve">
El dato refleja lo que se ingresó en 2016, basado en el reporte de frecuencia de uso del trámite, pero no necesariamente tiene que coincidir con el número de solicitudes atendidas favorablemente ya que en dicho año se resolvieron solicitudes de 2015.</t>
    </r>
  </si>
  <si>
    <t>Cambio o ampliación de domicilio o establecimiento de nuevo plantel</t>
  </si>
  <si>
    <t>Reporte de alumnos inscritos y reinscritos por ciclo escolar</t>
  </si>
  <si>
    <t>TIEMPO DE RESPUESTA O ATENCIÓN
(DÍAS HÁBILES)</t>
  </si>
  <si>
    <t xml:space="preserve">Reporte de alumnos inscritos y reinscritos en curso de verano                         </t>
  </si>
  <si>
    <t>Reporte de alumnos que cambian de carrera</t>
  </si>
  <si>
    <t>Reporte de Exámenes extraordinarios</t>
  </si>
  <si>
    <t>Reporte de exámenes a título de suficiencia</t>
  </si>
  <si>
    <t>Reporte de exámenes profesionales y de grado</t>
  </si>
  <si>
    <t>Revisión y autenticación de diploma, título o grado, de tipo superior</t>
  </si>
  <si>
    <t>Información sobre certificado</t>
  </si>
  <si>
    <t xml:space="preserve">Aviso de cambio de horario, turno, alumnado, nombre de la IPES, </t>
  </si>
  <si>
    <t>Registro de Reglamento Institucional</t>
  </si>
  <si>
    <r>
      <rPr>
        <b/>
        <sz val="11"/>
        <color theme="1"/>
        <rFont val="Soberana Sans Light"/>
        <family val="3"/>
      </rPr>
      <t xml:space="preserve">Nota *6.- </t>
    </r>
    <r>
      <rPr>
        <sz val="11"/>
        <color theme="1"/>
        <rFont val="Soberana Sans Light"/>
        <family val="3"/>
      </rPr>
      <t xml:space="preserve">
Los costos adicionales representan el costo de la atención de las recomendaciones formuladas por la Acreditadora Institucional (relacionadas con infraestructura, publicidad, normativa interna, organización académica, etc), comprende a todos los domicilios que integran a una IPES en promedio. No sucede esto en el caso de las Acreditaciones por Planes y programas de estudio, ya que sus recomendaciones son de carácter curricular a cada uno de los planes de estudio evaluados.</t>
    </r>
  </si>
  <si>
    <t>Conciliación de conflictos entre alumnos e IPES</t>
  </si>
  <si>
    <t>Regularización por Invasión de Nivel (Acuerdo 1SPC)</t>
  </si>
  <si>
    <t>No inscrito en el CNTS</t>
  </si>
  <si>
    <t>PROMEDIO DE SOLICITUDES ATENDIDAS NEGATIVAMENTE EN 2016</t>
  </si>
  <si>
    <t>COSTO TOTAL PROMEDIO POR SOLICITUDES ATENDIDAS NEGATIVAMENTE EN 2016
(PESOS)</t>
  </si>
  <si>
    <r>
      <rPr>
        <b/>
        <sz val="11"/>
        <color theme="1"/>
        <rFont val="Soberana Sans Light"/>
        <family val="3"/>
      </rPr>
      <t>Nota *1.-</t>
    </r>
    <r>
      <rPr>
        <sz val="11"/>
        <color theme="1"/>
        <rFont val="Soberana Sans Light"/>
        <family val="3"/>
      </rPr>
      <t xml:space="preserve"> 
Se efectúa el cálculo atendiendo al campo de formación disciplinar respecto de un domicilio en el que se impartirán estudios al que se le otorgue el RVOE, ya que la inversión varía de acuerdo con lo previsto en cada plan y programas de estudios. Asimismo, comprende los conceptos de </t>
    </r>
    <r>
      <rPr>
        <b/>
        <sz val="11"/>
        <color theme="1"/>
        <rFont val="Soberana Sans Light"/>
        <family val="3"/>
      </rPr>
      <t>ocupación legal del inmueble</t>
    </r>
    <r>
      <rPr>
        <sz val="11"/>
        <color theme="1"/>
        <rFont val="Soberana Sans Light"/>
        <family val="3"/>
      </rPr>
      <t xml:space="preserve"> (incluye protocolización de actos jurídicos -notarios, contratos, gestoría-),</t>
    </r>
    <r>
      <rPr>
        <b/>
        <sz val="11"/>
        <color theme="1"/>
        <rFont val="Soberana Sans Light"/>
        <family val="3"/>
      </rPr>
      <t xml:space="preserve"> infraestructura</t>
    </r>
    <r>
      <rPr>
        <sz val="11"/>
        <color theme="1"/>
        <rFont val="Soberana Sans Light"/>
        <family val="3"/>
      </rPr>
      <t xml:space="preserve"> (instalaciones, laboratorios, equipamiento de aulas, biblioteca), </t>
    </r>
    <r>
      <rPr>
        <b/>
        <sz val="11"/>
        <color theme="1"/>
        <rFont val="Soberana Sans Light"/>
        <family val="3"/>
      </rPr>
      <t xml:space="preserve">diseño curricular </t>
    </r>
    <r>
      <rPr>
        <sz val="11"/>
        <color theme="1"/>
        <rFont val="Soberana Sans Light"/>
        <family val="3"/>
      </rPr>
      <t xml:space="preserve">(pago a un tercero para tener el plan y programas de estudio) y contratación de </t>
    </r>
    <r>
      <rPr>
        <b/>
        <sz val="11"/>
        <color theme="1"/>
        <rFont val="Soberana Sans Light"/>
        <family val="3"/>
      </rPr>
      <t>docentes</t>
    </r>
    <r>
      <rPr>
        <sz val="11"/>
        <color theme="1"/>
        <rFont val="Soberana Sans Light"/>
        <family val="3"/>
      </rPr>
      <t xml:space="preserve"> (actualmente se obliga a contar con un mínimo por tipo de programa, Ver artículo 10 del Acuerdo 279 vigente)
</t>
    </r>
    <r>
      <rPr>
        <b/>
        <sz val="11"/>
        <color theme="1"/>
        <rFont val="Soberana Sans Light"/>
        <family val="3"/>
      </rPr>
      <t xml:space="preserve">1. IPES Campo de la Salud: </t>
    </r>
    <r>
      <rPr>
        <sz val="11"/>
        <color theme="1"/>
        <rFont val="Soberana Sans Light"/>
        <family val="3"/>
      </rPr>
      <t xml:space="preserve">
</t>
    </r>
    <r>
      <rPr>
        <b/>
        <u/>
        <sz val="11"/>
        <color theme="1"/>
        <rFont val="Soberana Sans Light"/>
        <family val="3"/>
      </rPr>
      <t>Grupo A</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$100, 000.00 +</t>
    </r>
    <r>
      <rPr>
        <b/>
        <sz val="11"/>
        <color theme="1"/>
        <rFont val="Soberana Sans Light"/>
        <family val="3"/>
      </rPr>
      <t xml:space="preserve"> Infraestructura</t>
    </r>
    <r>
      <rPr>
        <sz val="11"/>
        <color theme="1"/>
        <rFont val="Soberana Sans Light"/>
        <family val="3"/>
      </rPr>
      <t xml:space="preserve">= $400,000.00+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TOTAL= $7,070,000.00</t>
    </r>
    <r>
      <rPr>
        <sz val="11"/>
        <color theme="1"/>
        <rFont val="Soberana Sans Light"/>
        <family val="3"/>
      </rPr>
      <t xml:space="preserve">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$400, 000.00 +</t>
    </r>
    <r>
      <rPr>
        <b/>
        <sz val="11"/>
        <color theme="1"/>
        <rFont val="Soberana Sans Light"/>
        <family val="3"/>
      </rPr>
      <t xml:space="preserve"> Infraestructura</t>
    </r>
    <r>
      <rPr>
        <sz val="11"/>
        <color theme="1"/>
        <rFont val="Soberana Sans Light"/>
        <family val="3"/>
      </rPr>
      <t>= $8,000,000.00+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TOTAL= $14,970,000.00</t>
    </r>
    <r>
      <rPr>
        <sz val="11"/>
        <color theme="1"/>
        <rFont val="Soberana Sans Light"/>
        <family val="3"/>
      </rPr>
      <t xml:space="preserve">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$40,000,000.00+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 xml:space="preserve">TOTAL= $47,370,000.00
</t>
    </r>
    <r>
      <rPr>
        <sz val="11"/>
        <color theme="1"/>
        <rFont val="Soberana Sans Light"/>
        <family val="3"/>
      </rPr>
      <t xml:space="preserve"> 
</t>
    </r>
    <r>
      <rPr>
        <b/>
        <sz val="11"/>
        <color theme="1"/>
        <rFont val="Soberana Sans Light"/>
        <family val="3"/>
      </rPr>
      <t xml:space="preserve">2. IPES Campo de Ingenierías y Computación
</t>
    </r>
    <r>
      <rPr>
        <b/>
        <u/>
        <sz val="11"/>
        <color theme="1"/>
        <rFont val="Soberana Sans Light"/>
        <family val="3"/>
      </rPr>
      <t>Grupo A:</t>
    </r>
    <r>
      <rPr>
        <b/>
        <sz val="11"/>
        <color theme="1"/>
        <rFont val="Soberana Sans Light"/>
        <family val="3"/>
      </rPr>
      <t xml:space="preserve"> Ocupación legal del inmueble</t>
    </r>
    <r>
      <rPr>
        <sz val="11"/>
        <color theme="1"/>
        <rFont val="Soberana Sans Light"/>
        <family val="3"/>
      </rPr>
      <t xml:space="preserve">= $100, 000.00 + </t>
    </r>
    <r>
      <rPr>
        <b/>
        <sz val="11"/>
        <color theme="1"/>
        <rFont val="Soberana Sans Light"/>
        <family val="3"/>
      </rPr>
      <t xml:space="preserve">Infraestructura= </t>
    </r>
    <r>
      <rPr>
        <sz val="11"/>
        <color theme="1"/>
        <rFont val="Soberana Sans Light"/>
        <family val="3"/>
      </rPr>
      <t xml:space="preserve">$800,000.00+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(20 docentes en promedio obligatorios x $250 hora de clase x 1290 horas en promedio de los niveles educativos)= $6,450,000.00.</t>
    </r>
    <r>
      <rPr>
        <b/>
        <sz val="11"/>
        <color theme="1"/>
        <rFont val="Soberana Sans Light"/>
        <family val="3"/>
      </rPr>
      <t xml:space="preserve"> TOTAL= $7,470,000.00
</t>
    </r>
    <r>
      <rPr>
        <b/>
        <u/>
        <sz val="11"/>
        <color theme="1"/>
        <rFont val="Soberana Sans Light"/>
        <family val="3"/>
      </rPr>
      <t>Grupo B:</t>
    </r>
    <r>
      <rPr>
        <b/>
        <sz val="11"/>
        <color theme="1"/>
        <rFont val="Soberana Sans Light"/>
        <family val="3"/>
      </rPr>
      <t xml:space="preserve"> Ocupación legal del inmueble</t>
    </r>
    <r>
      <rPr>
        <sz val="11"/>
        <color theme="1"/>
        <rFont val="Soberana Sans Light"/>
        <family val="3"/>
      </rPr>
      <t>= $400, 000.00 +</t>
    </r>
    <r>
      <rPr>
        <b/>
        <sz val="11"/>
        <color theme="1"/>
        <rFont val="Soberana Sans Light"/>
        <family val="3"/>
      </rPr>
      <t xml:space="preserve"> Infraestructura</t>
    </r>
    <r>
      <rPr>
        <sz val="11"/>
        <color theme="1"/>
        <rFont val="Soberana Sans Light"/>
        <family val="3"/>
      </rPr>
      <t xml:space="preserve">= $2,000,000.00+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oblitarorios x $250 hora de clase x 1290 horas en promedio de los niveles educativos)= $6,450,000.00. </t>
    </r>
    <r>
      <rPr>
        <b/>
        <sz val="11"/>
        <color theme="1"/>
        <rFont val="Soberana Sans Light"/>
        <family val="3"/>
      </rPr>
      <t xml:space="preserve">TOTAL= $8,970,000.00
</t>
    </r>
    <r>
      <rPr>
        <b/>
        <u/>
        <sz val="11"/>
        <color theme="1"/>
        <rFont val="Soberana Sans Light"/>
        <family val="3"/>
      </rPr>
      <t>Grupo C:</t>
    </r>
    <r>
      <rPr>
        <b/>
        <sz val="11"/>
        <color theme="1"/>
        <rFont val="Soberana Sans Light"/>
        <family val="3"/>
      </rPr>
      <t xml:space="preserve"> Ocupación legal del inmueble</t>
    </r>
    <r>
      <rPr>
        <sz val="11"/>
        <color theme="1"/>
        <rFont val="Soberana Sans Light"/>
        <family val="3"/>
      </rPr>
      <t>= $800, 000.00 +</t>
    </r>
    <r>
      <rPr>
        <b/>
        <sz val="11"/>
        <color theme="1"/>
        <rFont val="Soberana Sans Light"/>
        <family val="3"/>
      </rPr>
      <t xml:space="preserve"> Infraestructura</t>
    </r>
    <r>
      <rPr>
        <sz val="11"/>
        <color theme="1"/>
        <rFont val="Soberana Sans Light"/>
        <family val="3"/>
      </rPr>
      <t>= $4,000,000.00+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 xml:space="preserve">TOTAL= $11,370,000.00
</t>
    </r>
    <r>
      <rPr>
        <sz val="11"/>
        <color theme="1"/>
        <rFont val="Soberana Sans Light"/>
        <family val="3"/>
      </rPr>
      <t xml:space="preserve">
</t>
    </r>
    <r>
      <rPr>
        <b/>
        <sz val="11"/>
        <color theme="1"/>
        <rFont val="Soberana Sans Light"/>
        <family val="3"/>
      </rPr>
      <t>3. IPES Campo de Turismo y Gastronomía</t>
    </r>
    <r>
      <rPr>
        <sz val="11"/>
        <color theme="1"/>
        <rFont val="Soberana Sans Light"/>
        <family val="3"/>
      </rPr>
      <t xml:space="preserve">
</t>
    </r>
    <r>
      <rPr>
        <b/>
        <u/>
        <sz val="11"/>
        <color theme="1"/>
        <rFont val="Soberana Sans Light"/>
        <family val="3"/>
      </rPr>
      <t>Grupo A:</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$100, 000.00 + </t>
    </r>
    <r>
      <rPr>
        <b/>
        <sz val="11"/>
        <color theme="1"/>
        <rFont val="Soberana Sans Light"/>
        <family val="3"/>
      </rPr>
      <t>Infraestructura</t>
    </r>
    <r>
      <rPr>
        <sz val="11"/>
        <color theme="1"/>
        <rFont val="Soberana Sans Light"/>
        <family val="3"/>
      </rPr>
      <t xml:space="preserve">= $500,000.00+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TOTAL= $7,170,000.00</t>
    </r>
    <r>
      <rPr>
        <sz val="11"/>
        <color theme="1"/>
        <rFont val="Soberana Sans Light"/>
        <family val="3"/>
      </rPr>
      <t xml:space="preserve">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$400, 000.00 + </t>
    </r>
    <r>
      <rPr>
        <b/>
        <sz val="11"/>
        <color theme="1"/>
        <rFont val="Soberana Sans Light"/>
        <family val="3"/>
      </rPr>
      <t>Infraestructura</t>
    </r>
    <r>
      <rPr>
        <sz val="11"/>
        <color theme="1"/>
        <rFont val="Soberana Sans Light"/>
        <family val="3"/>
      </rPr>
      <t xml:space="preserve">= $2,500,000.00+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TOTAL= $9,470,000.00</t>
    </r>
    <r>
      <rPr>
        <sz val="11"/>
        <color theme="1"/>
        <rFont val="Soberana Sans Light"/>
        <family val="3"/>
      </rPr>
      <t xml:space="preserve">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$5,000,000.00+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t>
    </r>
    <r>
      <rPr>
        <b/>
        <sz val="11"/>
        <color theme="1"/>
        <rFont val="Soberana Sans Light"/>
        <family val="3"/>
      </rPr>
      <t xml:space="preserve"> TOTAL= $12,370,000.00</t>
    </r>
    <r>
      <rPr>
        <sz val="11"/>
        <color theme="1"/>
        <rFont val="Soberana Sans Light"/>
        <family val="3"/>
      </rPr>
      <t xml:space="preserve">
</t>
    </r>
    <r>
      <rPr>
        <b/>
        <sz val="11"/>
        <color theme="1"/>
        <rFont val="Soberana Sans Light"/>
        <family val="3"/>
      </rPr>
      <t xml:space="preserve">4. IPES Campo de Ciencias Sociales, Educación, Artes y Humanidades.
</t>
    </r>
    <r>
      <rPr>
        <b/>
        <u/>
        <sz val="11"/>
        <color theme="1"/>
        <rFont val="Soberana Sans Light"/>
        <family val="3"/>
      </rPr>
      <t>Grupo A:</t>
    </r>
    <r>
      <rPr>
        <b/>
        <sz val="11"/>
        <color theme="1"/>
        <rFont val="Soberana Sans Light"/>
        <family val="3"/>
      </rPr>
      <t xml:space="preserve"> Ocupación legal del inmueble</t>
    </r>
    <r>
      <rPr>
        <sz val="11"/>
        <color theme="1"/>
        <rFont val="Soberana Sans Light"/>
        <family val="3"/>
      </rPr>
      <t xml:space="preserve">= $100, 000.00 + </t>
    </r>
    <r>
      <rPr>
        <b/>
        <sz val="11"/>
        <color theme="1"/>
        <rFont val="Soberana Sans Light"/>
        <family val="3"/>
      </rPr>
      <t>Infraestructura</t>
    </r>
    <r>
      <rPr>
        <sz val="11"/>
        <color theme="1"/>
        <rFont val="Soberana Sans Light"/>
        <family val="3"/>
      </rPr>
      <t xml:space="preserve">= $200,000.00+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 xml:space="preserve">TOTAL= $6,870,000.00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$400, 000.00 + </t>
    </r>
    <r>
      <rPr>
        <b/>
        <sz val="11"/>
        <color theme="1"/>
        <rFont val="Soberana Sans Light"/>
        <family val="3"/>
      </rPr>
      <t>Infraestructura</t>
    </r>
    <r>
      <rPr>
        <sz val="11"/>
        <color theme="1"/>
        <rFont val="Soberana Sans Light"/>
        <family val="3"/>
      </rPr>
      <t xml:space="preserve">= $500,000.00+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 xml:space="preserve">TOTAL= $7,470,000.00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xml:space="preserve">= $1,000,000.00+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 xml:space="preserve">TOTAL= $8,370,000.00
</t>
    </r>
    <r>
      <rPr>
        <sz val="11"/>
        <color theme="1"/>
        <rFont val="Soberana Sans Light"/>
        <family val="3"/>
      </rPr>
      <t xml:space="preserve">
Fuente: Se solicitó info+B8rmación a IPES con matrícula de alumnos que van de 30 a 500 alumnos (Grupo A), de 501 a 3000 alumnos (Grupo B) y de 3001 a más alumnos (Grupo C) en cada campo disciplinar.B26</t>
    </r>
  </si>
  <si>
    <t>Quejas por planteles no incorporados</t>
  </si>
  <si>
    <t>Ciudadanos</t>
  </si>
  <si>
    <r>
      <rPr>
        <b/>
        <sz val="11"/>
        <color theme="1"/>
        <rFont val="Soberana Sans Light"/>
        <family val="3"/>
      </rPr>
      <t xml:space="preserve">Nota *7.- </t>
    </r>
    <r>
      <rPr>
        <sz val="11"/>
        <color theme="1"/>
        <rFont val="Soberana Sans Light"/>
        <family val="3"/>
      </rPr>
      <t xml:space="preserve">
Los costos para un alumno que se encuentre en Invasión de Nivel (no acredita el nivel educativo previo, los casos frecuentes se debe a uso documento apócrifo, o a que debe materias en el nivel previo) implica una pérdida de dinero y tiempo invertidos en una escuela particular. La autoridad puede anular los estudios, lo cual implica que tendrían que culminar los estudios previos y volver a cursar el nivel educativo que se llegara a anular.
De igual manera el estudiar en una escuela no incorporada puede implicar una pérdida similar que la de invasión de nivel.
El costo a cargo del particular implica: </t>
    </r>
    <r>
      <rPr>
        <b/>
        <sz val="11"/>
        <color theme="1"/>
        <rFont val="Soberana Sans Light"/>
        <family val="3"/>
      </rPr>
      <t xml:space="preserve">Inscripción promedio= </t>
    </r>
    <r>
      <rPr>
        <sz val="11"/>
        <color theme="1"/>
        <rFont val="Soberana Sans Light"/>
        <family val="3"/>
      </rPr>
      <t xml:space="preserve">$15,000.00 + </t>
    </r>
    <r>
      <rPr>
        <b/>
        <sz val="11"/>
        <color theme="1"/>
        <rFont val="Soberana Sans Light"/>
        <family val="3"/>
      </rPr>
      <t>Colegiaturas</t>
    </r>
    <r>
      <rPr>
        <sz val="11"/>
        <color theme="1"/>
        <rFont val="Soberana Sans Light"/>
        <family val="3"/>
      </rPr>
      <t>= $80,000.00 x 2 (</t>
    </r>
    <r>
      <rPr>
        <b/>
        <sz val="11"/>
        <color theme="1"/>
        <rFont val="Soberana Sans Light"/>
        <family val="3"/>
      </rPr>
      <t>Semestres de una carrera</t>
    </r>
    <r>
      <rPr>
        <sz val="11"/>
        <color theme="1"/>
        <rFont val="Soberana Sans Light"/>
        <family val="3"/>
      </rPr>
      <t>) x 4 (</t>
    </r>
    <r>
      <rPr>
        <b/>
        <sz val="11"/>
        <color theme="1"/>
        <rFont val="Soberana Sans Light"/>
        <family val="3"/>
      </rPr>
      <t>Promedio de años para cursar una carrera)=TOTAL PROMEDIO DE INVERSIÓN $ 700,000.00</t>
    </r>
  </si>
  <si>
    <r>
      <t xml:space="preserve">COSTO PROMEDIO DE INVERSIÓN PREVIO A LA SOLICITUD DE RVOE (PESOS) </t>
    </r>
    <r>
      <rPr>
        <b/>
        <vertAlign val="superscript"/>
        <sz val="10"/>
        <color theme="0"/>
        <rFont val="Soberana Sans Light"/>
        <family val="3"/>
      </rPr>
      <t>1</t>
    </r>
  </si>
  <si>
    <r>
      <t xml:space="preserve">COSTO PROMEDIO DE PAGO DE CONSTANCIA DE USO DE SUELO, PROTECCIÓN CIVIL Y DE SEGURIDAD ESTRUCTURAL 
(PESOS) </t>
    </r>
    <r>
      <rPr>
        <b/>
        <vertAlign val="superscript"/>
        <sz val="10"/>
        <color theme="0"/>
        <rFont val="Soberana Sans Light"/>
        <family val="3"/>
      </rPr>
      <t>2</t>
    </r>
  </si>
  <si>
    <r>
      <t xml:space="preserve">COSTO PROMEDIO DE MATERIAL DE PAPELERÍA INVERTIDOS POR EL PARTICULAR EN TRÁMITES
(PESOS) </t>
    </r>
    <r>
      <rPr>
        <b/>
        <vertAlign val="superscript"/>
        <sz val="10"/>
        <color theme="0"/>
        <rFont val="Soberana Sans Light"/>
        <family val="3"/>
      </rPr>
      <t>4</t>
    </r>
  </si>
  <si>
    <r>
      <t xml:space="preserve">NÚMERO DE SOLICITUDES INGRESADAS EN 2016  </t>
    </r>
    <r>
      <rPr>
        <b/>
        <vertAlign val="superscript"/>
        <sz val="10"/>
        <color theme="0"/>
        <rFont val="Soberana Sans Light"/>
        <family val="3"/>
      </rPr>
      <t>5</t>
    </r>
  </si>
  <si>
    <r>
      <t xml:space="preserve">COSTOS ADICIONALES DE LA ACREDITACIÓN INSTITUCIONAL </t>
    </r>
    <r>
      <rPr>
        <b/>
        <vertAlign val="superscript"/>
        <sz val="11"/>
        <color theme="0"/>
        <rFont val="Soberana Sans Light"/>
        <family val="3"/>
      </rPr>
      <t>6</t>
    </r>
  </si>
  <si>
    <r>
      <t>COSTOS ADICIONALES PARA ALUMNOS</t>
    </r>
    <r>
      <rPr>
        <b/>
        <vertAlign val="superscript"/>
        <sz val="11"/>
        <color theme="0"/>
        <rFont val="Soberana Sans Light"/>
        <family val="3"/>
      </rPr>
      <t xml:space="preserve"> 7</t>
    </r>
  </si>
  <si>
    <t>Solicitud de RVOE
(Campo de Administración, Turismo y Gastronomía)</t>
  </si>
  <si>
    <t>Solicitud de RVOE
(Campo de Ingenierías, Manufacturas y Costrucción; Ciencias naturales, exactas y Computación)</t>
  </si>
  <si>
    <r>
      <t xml:space="preserve">COSTO PROMEDIO DE TRASLADOS PARA GESTIÓN DEL  TRÁMITE   
VÍA URBANA
(PESOS) </t>
    </r>
    <r>
      <rPr>
        <b/>
        <vertAlign val="superscript"/>
        <sz val="10"/>
        <color theme="0"/>
        <rFont val="Soberana Sans Light"/>
        <family val="3"/>
      </rPr>
      <t>3</t>
    </r>
  </si>
  <si>
    <r>
      <t xml:space="preserve">COSTO TOTAL 
CONSIDERANDO EL COSTO PROMEDIO DE TRASLADOS VÍA URBANA </t>
    </r>
    <r>
      <rPr>
        <b/>
        <vertAlign val="superscript"/>
        <sz val="10"/>
        <rFont val="Soberana Sans Light"/>
        <family val="3"/>
      </rPr>
      <t>3A</t>
    </r>
    <r>
      <rPr>
        <b/>
        <sz val="10"/>
        <rFont val="Soberana Sans Light"/>
        <family val="3"/>
      </rPr>
      <t xml:space="preserve">
(PESOS)</t>
    </r>
  </si>
  <si>
    <r>
      <rPr>
        <b/>
        <sz val="11"/>
        <color theme="1"/>
        <rFont val="Soberana Sans Light"/>
        <family val="3"/>
      </rPr>
      <t xml:space="preserve">Nota *3.- </t>
    </r>
    <r>
      <rPr>
        <sz val="11"/>
        <color theme="1"/>
        <rFont val="Soberana Sans Light"/>
        <family val="3"/>
      </rPr>
      <t xml:space="preserve">
Se efectúa el cálculo conforme a los siguientes conceptos:
</t>
    </r>
    <r>
      <rPr>
        <b/>
        <sz val="11"/>
        <color theme="1"/>
        <rFont val="Soberana Sans Light"/>
        <family val="3"/>
      </rPr>
      <t>De tratarse de una IPES en la Zona Metropolitana</t>
    </r>
    <r>
      <rPr>
        <sz val="11"/>
        <color theme="1"/>
        <rFont val="Soberana Sans Light"/>
        <family val="3"/>
      </rPr>
      <t xml:space="preserve"> (https://es.wikipedia.org/wiki/Zona_metropolitana_del_valle_de_M%C3%A9xico#Partes_integrantes_de_la_zona_metropolitana) = Transporte Urbano: </t>
    </r>
    <r>
      <rPr>
        <b/>
        <sz val="11"/>
        <color theme="1"/>
        <rFont val="Soberana Sans Light"/>
        <family val="3"/>
      </rPr>
      <t>TOTAL DIARIO POR PERSONA= $150 VÍA URBANA (VU) 
De tratarse de una IPES que se encuentra fuera de la Zona Metropolitana</t>
    </r>
    <r>
      <rPr>
        <sz val="11"/>
        <color theme="1"/>
        <rFont val="Soberana Sans Light"/>
        <family val="3"/>
      </rPr>
      <t xml:space="preserve">, se considera que: 
Por Transporte Terrestre= $700.00 en promedio + Viáticos diarios en promedio= $1500.00. </t>
    </r>
    <r>
      <rPr>
        <b/>
        <sz val="11"/>
        <color theme="1"/>
        <rFont val="Soberana Sans Light"/>
        <family val="3"/>
      </rPr>
      <t xml:space="preserve">TOTAL DIARIO POR PERSONA= $2,200.00 VÍA TERRESTRE (VT).
</t>
    </r>
    <r>
      <rPr>
        <sz val="11"/>
        <color theme="1"/>
        <rFont val="Soberana Sans Light"/>
        <family val="3"/>
      </rPr>
      <t>Por Transporte Aéreo= $</t>
    </r>
    <r>
      <rPr>
        <b/>
        <sz val="11"/>
        <color theme="1"/>
        <rFont val="Soberana Sans Light"/>
        <family val="3"/>
      </rPr>
      <t xml:space="preserve"> </t>
    </r>
    <r>
      <rPr>
        <sz val="11"/>
        <color theme="1"/>
        <rFont val="Soberana Sans Light"/>
        <family val="3"/>
      </rPr>
      <t>3,500 en promedio + Viáticos diarios en promedio= $1,500.00</t>
    </r>
    <r>
      <rPr>
        <b/>
        <sz val="11"/>
        <color theme="1"/>
        <rFont val="Soberana Sans Light"/>
        <family val="3"/>
      </rPr>
      <t xml:space="preserve"> TOTAL DIARIO POR PERSONA= $5,000.00</t>
    </r>
    <r>
      <rPr>
        <sz val="11"/>
        <color theme="1"/>
        <rFont val="Soberana Sans Light"/>
        <family val="3"/>
      </rPr>
      <t xml:space="preserve">  </t>
    </r>
    <r>
      <rPr>
        <b/>
        <sz val="11"/>
        <color theme="1"/>
        <rFont val="Soberana Sans Light"/>
        <family val="3"/>
      </rPr>
      <t xml:space="preserve">VÍA AÉREA (VA)
Los días que un particular invierte para los trámites oscila entre 4 y 12 días, por lo tanto el costo promedio equivale a un TOTAL =$1,200 (VU), $17,600 (VT), y 40,000 (VA)
NOTA *3A.-
</t>
    </r>
    <r>
      <rPr>
        <sz val="11"/>
        <color theme="1"/>
        <rFont val="Soberana Sans Light"/>
        <family val="3"/>
      </rPr>
      <t xml:space="preserve">El cálculo se efectúo tomando en consideración solamente el costo promedio de traslados vía urbana debido a que el mayor porcentaje de IPES que realizan trámites se localizan en la Ciudad de México y Estado de México. </t>
    </r>
  </si>
  <si>
    <t>SIN INFORMACIÓN DEBIDO A QUE NO SE HAN PRESENTANDO SOLICITUDES</t>
  </si>
  <si>
    <t>AHORRO EN EL COSTO DEL TRÁMITE CONFORME A LA LEY FEDERAL DE DERECHOS
(PESOS)</t>
  </si>
  <si>
    <t>FIMPES POR CADA 20 MIL ALUMNOS, 100 MIL PESOS
COPAES, POR PPE, 120 MIL PESOS
EL COSTO PROMEDIO APROXIMADO ES DE 110 MIL PESOS</t>
  </si>
  <si>
    <t>FIMPES Y COPAES, EN PROMEDIO 88 MIL PESOS</t>
  </si>
  <si>
    <t>SEP-08-032-A
SEP-08-032-B</t>
  </si>
  <si>
    <t>HOMOCLAVE</t>
  </si>
  <si>
    <t>TRÁMITES ELIMINADOS</t>
  </si>
  <si>
    <t>SEP-18-004-B</t>
  </si>
  <si>
    <t>SEP-18-004-C</t>
  </si>
  <si>
    <t>SEP-18-004-D</t>
  </si>
  <si>
    <t>SEP-18-004-E</t>
  </si>
  <si>
    <t>SEP-18-005-A
SEP-18-005-B
SEP-18-005-C
SEP-18-005-D</t>
  </si>
  <si>
    <t>SEP-18-008-A
SEP-18-008-B
SEP-18-008-C
SEP-18-008-D</t>
  </si>
  <si>
    <t>SEP-18-013</t>
  </si>
  <si>
    <t>SEP-18-011
SEP-18-015</t>
  </si>
  <si>
    <t>SEP-18-016</t>
  </si>
  <si>
    <t>NUEVOS RVOES EN TODAS LAS ÁREAS EN DISTINTAS FECHAS</t>
  </si>
  <si>
    <t>NUEVO PROCESO</t>
  </si>
  <si>
    <t>BENEFICIO</t>
  </si>
  <si>
    <t>B) COSTO TOTAL DE TRÁMITES PARA CAMBIO DE RVOE</t>
  </si>
  <si>
    <t xml:space="preserve">D) COSTO PARA OBTENER UNA ACREDITACIÓN INSTITUCIONAL O POR PLANES Y PROGRAMAS DE ESTUDIOS </t>
  </si>
  <si>
    <t xml:space="preserve">E) COSTO ADICIONAL DE LA ACREDITACIÓN INSTITUCIONAL </t>
  </si>
  <si>
    <t>A) COSTO TOTAL DE TRÁMITES PARA OTORGAMIENTO DE  NUEVO RVOE (CONSIDERANDO EL COSTO PROMEDIO DE TRASLADOS VÍA URBANA)</t>
  </si>
  <si>
    <t>TOTAL DE COSTOS
PESOS</t>
  </si>
  <si>
    <t>10 Y 20</t>
  </si>
  <si>
    <t>2, 20 Y 30</t>
  </si>
  <si>
    <t>30, 40 Y 58</t>
  </si>
  <si>
    <t>68.75</t>
  </si>
  <si>
    <t>99.3</t>
  </si>
  <si>
    <t>97.5</t>
  </si>
  <si>
    <t>AHORRO EN EL TIEMPO DE RESPUESTA O ATENCIÓN
(DÍAS )</t>
  </si>
  <si>
    <t>B) COSTO TOTAL DE LOS TRES TRÁMITES PARA CAMBIO DE RVOE</t>
  </si>
  <si>
    <t>BENEFICIO %</t>
  </si>
  <si>
    <t xml:space="preserve">50, 67 Y 97% </t>
  </si>
  <si>
    <t>TIEMPO DE RESPUESTA O ATENCIÓN
AHORRO DE TIEMPO</t>
  </si>
  <si>
    <t xml:space="preserve">AHORRO EN EL COSTO PROMEDIO DE INVERSIÓN PREVIO A LA SOLICITUD DE RVOE (PESOS) </t>
  </si>
  <si>
    <t>AHORRO EN EL COSTO PROMEDIO DE PAGO DE CONSTANCIA DE USO DE SUELO, PROTECCIÓN CIVIL Y DE SEGURIDAD ESTRUCTURAL 
(PESOS)</t>
  </si>
  <si>
    <t>AHORRO EN EL COSTO PROMEDIO DE TRASLADOS PARA GESTIÓN DEL  TRÁMITE   
VÍA URBANA
(PESOS)</t>
  </si>
  <si>
    <t xml:space="preserve">AHORRO EN EL COSTO PROMEDIO DE MATERIAL DE PAPELERÍA INVERTIDOS POR EL PARTICULAR EN TRÁMITES
(PESOS) </t>
  </si>
  <si>
    <r>
      <t xml:space="preserve">AHORRO EN EL COSTO TOTAL 
CONSIDERANDO EL COSTO PROMEDIO DE TRASLADOS VÍA URBANA </t>
    </r>
    <r>
      <rPr>
        <b/>
        <sz val="10"/>
        <rFont val="Soberana Sans Light"/>
        <family val="3"/>
      </rPr>
      <t xml:space="preserve">
(PESOS)</t>
    </r>
  </si>
  <si>
    <t xml:space="preserve">COSTOS ADICIONALES DE LA ACREDITACIÓN INSTITUCIONAL </t>
  </si>
  <si>
    <r>
      <t>COSTOS ADICIONALES PARA ALUMNOS</t>
    </r>
    <r>
      <rPr>
        <b/>
        <vertAlign val="superscript"/>
        <sz val="11"/>
        <color theme="0"/>
        <rFont val="Soberana Sans Light"/>
        <family val="3"/>
      </rPr>
      <t xml:space="preserve"> </t>
    </r>
  </si>
  <si>
    <t xml:space="preserve">AHORRO EN EL COSTO PROMEDIO DE PAGO DE CONSTANCIA DE USO DE SUELO, PROTECCIÓN CIVIL Y DE SEGURIDAD ESTRUCTURAL 
(PESOS) </t>
  </si>
  <si>
    <t xml:space="preserve">AHORRO EN EL COSTO PROMEDIO DE TRASLADOS PARA GESTIÓN DEL  TRÁMITE   
VÍA URBANA
(PESOS) </t>
  </si>
  <si>
    <t xml:space="preserve">COSTO PROMEDIO DE INVERSIÓN PREVIO A LA SOLICITUD DE RVOE (PESOS) </t>
  </si>
  <si>
    <t xml:space="preserve">COSTO PROMEDIO DE PAGO DE CONSTANCIA DE USO DE SUELO, PROTECCIÓN CIVIL Y DE SEGURIDAD ESTRUCTURAL 
(PESOS) </t>
  </si>
  <si>
    <t xml:space="preserve">COSTO PROMEDIO DE TRASLADOS PARA GESTIÓN DEL  TRÁMITE   
VÍA URBANA
(PESOS) </t>
  </si>
  <si>
    <t xml:space="preserve">COSTO PROMEDIO DE MATERIAL DE PAPELERÍA INVERTIDOS POR EL PARTICULAR EN TRÁMITES
(PESOS) </t>
  </si>
  <si>
    <t>BENEFICIO-AHORRO
%</t>
  </si>
  <si>
    <t>COSTO DEL TRÁMITE CONFORME A LA LEY FEDERAL DE DERECHOS VIGENTE
(PESOS)</t>
  </si>
  <si>
    <t>SOLICITUDES ATENDIDAS FAVORABLEMENTE EN 2016</t>
  </si>
  <si>
    <t>SOLICITUDES ATENDIDAS NEGATIVAMENTE EN 2016</t>
  </si>
  <si>
    <t>SIN INFORMACIÓN DEBIDO A QUE NO SE HAN PRESENTANDO SOLICITUDES DESDE 2016</t>
  </si>
  <si>
    <r>
      <rPr>
        <b/>
        <sz val="11"/>
        <color theme="1"/>
        <rFont val="Soberana Sans Light"/>
        <family val="3"/>
      </rPr>
      <t>Nota *1.-</t>
    </r>
    <r>
      <rPr>
        <sz val="11"/>
        <color theme="1"/>
        <rFont val="Soberana Sans Light"/>
        <family val="3"/>
      </rPr>
      <t xml:space="preserve"> 
Se efectúa el cálculo atendiendo al campo de formación disciplinar respecto de un domicilio en el que se impartirán estudios al que se le otorgue el RVOE, ya que la inversión varía de acuerdo con lo previsto en cada plan y programas de estudios. Asimismo, comprende los conceptos de </t>
    </r>
    <r>
      <rPr>
        <b/>
        <sz val="11"/>
        <color theme="1"/>
        <rFont val="Soberana Sans Light"/>
        <family val="3"/>
      </rPr>
      <t>ocupación legal del inmueble</t>
    </r>
    <r>
      <rPr>
        <sz val="11"/>
        <color theme="1"/>
        <rFont val="Soberana Sans Light"/>
        <family val="3"/>
      </rPr>
      <t xml:space="preserve"> (incluye protocolización de actos jurídicos -notarios, contratos, gestoría-),</t>
    </r>
    <r>
      <rPr>
        <b/>
        <sz val="11"/>
        <color theme="1"/>
        <rFont val="Soberana Sans Light"/>
        <family val="3"/>
      </rPr>
      <t xml:space="preserve"> infraestructura</t>
    </r>
    <r>
      <rPr>
        <sz val="11"/>
        <color theme="1"/>
        <rFont val="Soberana Sans Light"/>
        <family val="3"/>
      </rPr>
      <t xml:space="preserve"> (instalaciones, laboratorios, equipamiento de aulas, biblioteca), </t>
    </r>
    <r>
      <rPr>
        <b/>
        <sz val="11"/>
        <color theme="1"/>
        <rFont val="Soberana Sans Light"/>
        <family val="3"/>
      </rPr>
      <t xml:space="preserve">diseño curricular </t>
    </r>
    <r>
      <rPr>
        <sz val="11"/>
        <color theme="1"/>
        <rFont val="Soberana Sans Light"/>
        <family val="3"/>
      </rPr>
      <t xml:space="preserve">(pago a un tercero para tener el plan y programas de estudio) y contratación de </t>
    </r>
    <r>
      <rPr>
        <b/>
        <sz val="11"/>
        <color theme="1"/>
        <rFont val="Soberana Sans Light"/>
        <family val="3"/>
      </rPr>
      <t>docentes</t>
    </r>
    <r>
      <rPr>
        <sz val="11"/>
        <color theme="1"/>
        <rFont val="Soberana Sans Light"/>
        <family val="3"/>
      </rPr>
      <t xml:space="preserve"> (actualmente se obliga a contar con un mínimo por tipo de programa, Ver artículo 10 del Acuerdo 279 vigente)
</t>
    </r>
    <r>
      <rPr>
        <b/>
        <sz val="11"/>
        <color theme="1"/>
        <rFont val="Soberana Sans Light"/>
        <family val="3"/>
      </rPr>
      <t xml:space="preserve">1. IPES Campo de la Salud: </t>
    </r>
    <r>
      <rPr>
        <sz val="11"/>
        <color theme="1"/>
        <rFont val="Soberana Sans Light"/>
        <family val="3"/>
      </rPr>
      <t xml:space="preserve">
</t>
    </r>
    <r>
      <rPr>
        <b/>
        <u/>
        <sz val="11"/>
        <color theme="1"/>
        <rFont val="Soberana Sans Light"/>
        <family val="3"/>
      </rPr>
      <t>Grupo A</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$100, 000.00 +</t>
    </r>
    <r>
      <rPr>
        <b/>
        <sz val="11"/>
        <color theme="1"/>
        <rFont val="Soberana Sans Light"/>
        <family val="3"/>
      </rPr>
      <t xml:space="preserve"> Infraestructura</t>
    </r>
    <r>
      <rPr>
        <sz val="11"/>
        <color theme="1"/>
        <rFont val="Soberana Sans Light"/>
        <family val="3"/>
      </rPr>
      <t xml:space="preserve">= $400,000.00+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TOTAL= $7,070,000.00</t>
    </r>
    <r>
      <rPr>
        <sz val="11"/>
        <color theme="1"/>
        <rFont val="Soberana Sans Light"/>
        <family val="3"/>
      </rPr>
      <t xml:space="preserve">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$400, 000.00 +</t>
    </r>
    <r>
      <rPr>
        <b/>
        <sz val="11"/>
        <color theme="1"/>
        <rFont val="Soberana Sans Light"/>
        <family val="3"/>
      </rPr>
      <t xml:space="preserve"> Infraestructura</t>
    </r>
    <r>
      <rPr>
        <sz val="11"/>
        <color theme="1"/>
        <rFont val="Soberana Sans Light"/>
        <family val="3"/>
      </rPr>
      <t>= $8,000,000.00+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TOTAL= $14,970,000.00</t>
    </r>
    <r>
      <rPr>
        <sz val="11"/>
        <color theme="1"/>
        <rFont val="Soberana Sans Light"/>
        <family val="3"/>
      </rPr>
      <t xml:space="preserve">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$40,000,000.00+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 xml:space="preserve">TOTAL= $47,370,000.00
</t>
    </r>
    <r>
      <rPr>
        <sz val="11"/>
        <color theme="1"/>
        <rFont val="Soberana Sans Light"/>
        <family val="3"/>
      </rPr>
      <t xml:space="preserve"> 
</t>
    </r>
    <r>
      <rPr>
        <b/>
        <sz val="11"/>
        <color theme="1"/>
        <rFont val="Soberana Sans Light"/>
        <family val="3"/>
      </rPr>
      <t xml:space="preserve">2. IPES Campo de Ingenierías y Computación
</t>
    </r>
    <r>
      <rPr>
        <b/>
        <u/>
        <sz val="11"/>
        <color theme="1"/>
        <rFont val="Soberana Sans Light"/>
        <family val="3"/>
      </rPr>
      <t>Grupo A:</t>
    </r>
    <r>
      <rPr>
        <b/>
        <sz val="11"/>
        <color theme="1"/>
        <rFont val="Soberana Sans Light"/>
        <family val="3"/>
      </rPr>
      <t xml:space="preserve"> Ocupación legal del inmueble</t>
    </r>
    <r>
      <rPr>
        <sz val="11"/>
        <color theme="1"/>
        <rFont val="Soberana Sans Light"/>
        <family val="3"/>
      </rPr>
      <t xml:space="preserve">= $100, 000.00 + </t>
    </r>
    <r>
      <rPr>
        <b/>
        <sz val="11"/>
        <color theme="1"/>
        <rFont val="Soberana Sans Light"/>
        <family val="3"/>
      </rPr>
      <t xml:space="preserve">Infraestructura= </t>
    </r>
    <r>
      <rPr>
        <sz val="11"/>
        <color theme="1"/>
        <rFont val="Soberana Sans Light"/>
        <family val="3"/>
      </rPr>
      <t xml:space="preserve">$800,000.00+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(20 docentes en promedio obligatorios x $250 hora de clase x 1290 horas en promedio de los niveles educativos)= $6,450,000.00.</t>
    </r>
    <r>
      <rPr>
        <b/>
        <sz val="11"/>
        <color theme="1"/>
        <rFont val="Soberana Sans Light"/>
        <family val="3"/>
      </rPr>
      <t xml:space="preserve"> TOTAL= $7,470,000.00
</t>
    </r>
    <r>
      <rPr>
        <b/>
        <u/>
        <sz val="11"/>
        <color theme="1"/>
        <rFont val="Soberana Sans Light"/>
        <family val="3"/>
      </rPr>
      <t>Grupo B:</t>
    </r>
    <r>
      <rPr>
        <b/>
        <sz val="11"/>
        <color theme="1"/>
        <rFont val="Soberana Sans Light"/>
        <family val="3"/>
      </rPr>
      <t xml:space="preserve"> Ocupación legal del inmueble</t>
    </r>
    <r>
      <rPr>
        <sz val="11"/>
        <color theme="1"/>
        <rFont val="Soberana Sans Light"/>
        <family val="3"/>
      </rPr>
      <t>= $400, 000.00 +</t>
    </r>
    <r>
      <rPr>
        <b/>
        <sz val="11"/>
        <color theme="1"/>
        <rFont val="Soberana Sans Light"/>
        <family val="3"/>
      </rPr>
      <t xml:space="preserve"> Infraestructura</t>
    </r>
    <r>
      <rPr>
        <sz val="11"/>
        <color theme="1"/>
        <rFont val="Soberana Sans Light"/>
        <family val="3"/>
      </rPr>
      <t xml:space="preserve">= $2,000,000.00+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oblitarorios x $250 hora de clase x 1290 horas en promedio de los niveles educativos)= $6,450,000.00. </t>
    </r>
    <r>
      <rPr>
        <b/>
        <sz val="11"/>
        <color theme="1"/>
        <rFont val="Soberana Sans Light"/>
        <family val="3"/>
      </rPr>
      <t xml:space="preserve">TOTAL= $8,970,000.00
</t>
    </r>
    <r>
      <rPr>
        <b/>
        <u/>
        <sz val="11"/>
        <color theme="1"/>
        <rFont val="Soberana Sans Light"/>
        <family val="3"/>
      </rPr>
      <t>Grupo C:</t>
    </r>
    <r>
      <rPr>
        <b/>
        <sz val="11"/>
        <color theme="1"/>
        <rFont val="Soberana Sans Light"/>
        <family val="3"/>
      </rPr>
      <t xml:space="preserve"> Ocupación legal del inmueble</t>
    </r>
    <r>
      <rPr>
        <sz val="11"/>
        <color theme="1"/>
        <rFont val="Soberana Sans Light"/>
        <family val="3"/>
      </rPr>
      <t>= $800, 000.00 +</t>
    </r>
    <r>
      <rPr>
        <b/>
        <sz val="11"/>
        <color theme="1"/>
        <rFont val="Soberana Sans Light"/>
        <family val="3"/>
      </rPr>
      <t xml:space="preserve"> Infraestructura</t>
    </r>
    <r>
      <rPr>
        <sz val="11"/>
        <color theme="1"/>
        <rFont val="Soberana Sans Light"/>
        <family val="3"/>
      </rPr>
      <t>= $4,000,000.00+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 xml:space="preserve">TOTAL= $11,370,000.00
</t>
    </r>
    <r>
      <rPr>
        <sz val="11"/>
        <color theme="1"/>
        <rFont val="Soberana Sans Light"/>
        <family val="3"/>
      </rPr>
      <t xml:space="preserve">
</t>
    </r>
    <r>
      <rPr>
        <b/>
        <sz val="11"/>
        <color theme="1"/>
        <rFont val="Soberana Sans Light"/>
        <family val="3"/>
      </rPr>
      <t>3. IPES Campo de Turismo y Gastronomía</t>
    </r>
    <r>
      <rPr>
        <sz val="11"/>
        <color theme="1"/>
        <rFont val="Soberana Sans Light"/>
        <family val="3"/>
      </rPr>
      <t xml:space="preserve">
</t>
    </r>
    <r>
      <rPr>
        <b/>
        <u/>
        <sz val="11"/>
        <color theme="1"/>
        <rFont val="Soberana Sans Light"/>
        <family val="3"/>
      </rPr>
      <t>Grupo A:</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$100, 000.00 + </t>
    </r>
    <r>
      <rPr>
        <b/>
        <sz val="11"/>
        <color theme="1"/>
        <rFont val="Soberana Sans Light"/>
        <family val="3"/>
      </rPr>
      <t>Infraestructura</t>
    </r>
    <r>
      <rPr>
        <sz val="11"/>
        <color theme="1"/>
        <rFont val="Soberana Sans Light"/>
        <family val="3"/>
      </rPr>
      <t xml:space="preserve">= $500,000.00+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 xml:space="preserve">Docentes </t>
    </r>
    <r>
      <rPr>
        <sz val="11"/>
        <color theme="1"/>
        <rFont val="Soberana Sans Light"/>
        <family val="3"/>
      </rPr>
      <t xml:space="preserve">(20 docentes en promedio obligatorios x $250 hora de clase x 1290 horas en promedio de los niveles educativos)= $6,450,000.00. </t>
    </r>
    <r>
      <rPr>
        <b/>
        <sz val="11"/>
        <color theme="1"/>
        <rFont val="Soberana Sans Light"/>
        <family val="3"/>
      </rPr>
      <t>TOTAL= $7,170,000.00</t>
    </r>
    <r>
      <rPr>
        <sz val="11"/>
        <color theme="1"/>
        <rFont val="Soberana Sans Light"/>
        <family val="3"/>
      </rPr>
      <t xml:space="preserve">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$400, 000.00 + </t>
    </r>
    <r>
      <rPr>
        <b/>
        <sz val="11"/>
        <color theme="1"/>
        <rFont val="Soberana Sans Light"/>
        <family val="3"/>
      </rPr>
      <t>Infraestructura</t>
    </r>
    <r>
      <rPr>
        <sz val="11"/>
        <color theme="1"/>
        <rFont val="Soberana Sans Light"/>
        <family val="3"/>
      </rPr>
      <t xml:space="preserve">= $2,500,000.00+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TOTAL= $9,470,000.00</t>
    </r>
    <r>
      <rPr>
        <sz val="11"/>
        <color theme="1"/>
        <rFont val="Soberana Sans Light"/>
        <family val="3"/>
      </rPr>
      <t xml:space="preserve">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$5,000,000.00+</t>
    </r>
    <r>
      <rPr>
        <b/>
        <sz val="11"/>
        <color theme="1"/>
        <rFont val="Soberana Sans Light"/>
        <family val="3"/>
      </rPr>
      <t xml:space="preserve"> 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t>
    </r>
    <r>
      <rPr>
        <b/>
        <sz val="11"/>
        <color theme="1"/>
        <rFont val="Soberana Sans Light"/>
        <family val="3"/>
      </rPr>
      <t xml:space="preserve"> TOTAL= $12,370,000.00</t>
    </r>
    <r>
      <rPr>
        <sz val="11"/>
        <color theme="1"/>
        <rFont val="Soberana Sans Light"/>
        <family val="3"/>
      </rPr>
      <t xml:space="preserve">
</t>
    </r>
    <r>
      <rPr>
        <b/>
        <sz val="11"/>
        <color theme="1"/>
        <rFont val="Soberana Sans Light"/>
        <family val="3"/>
      </rPr>
      <t xml:space="preserve">4. IPES Campo de Ciencias Sociales, Educación, Artes y Humanidades.
</t>
    </r>
    <r>
      <rPr>
        <b/>
        <u/>
        <sz val="11"/>
        <color theme="1"/>
        <rFont val="Soberana Sans Light"/>
        <family val="3"/>
      </rPr>
      <t>Grupo A:</t>
    </r>
    <r>
      <rPr>
        <b/>
        <sz val="11"/>
        <color theme="1"/>
        <rFont val="Soberana Sans Light"/>
        <family val="3"/>
      </rPr>
      <t xml:space="preserve"> Ocupación legal del inmueble</t>
    </r>
    <r>
      <rPr>
        <sz val="11"/>
        <color theme="1"/>
        <rFont val="Soberana Sans Light"/>
        <family val="3"/>
      </rPr>
      <t xml:space="preserve">= $100, 000.00 + </t>
    </r>
    <r>
      <rPr>
        <b/>
        <sz val="11"/>
        <color theme="1"/>
        <rFont val="Soberana Sans Light"/>
        <family val="3"/>
      </rPr>
      <t>Infraestructura</t>
    </r>
    <r>
      <rPr>
        <sz val="11"/>
        <color theme="1"/>
        <rFont val="Soberana Sans Light"/>
        <family val="3"/>
      </rPr>
      <t xml:space="preserve">= $200,000.00+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 xml:space="preserve">TOTAL= $6,870,000.00
</t>
    </r>
    <r>
      <rPr>
        <b/>
        <u/>
        <sz val="11"/>
        <color theme="1"/>
        <rFont val="Soberana Sans Light"/>
        <family val="3"/>
      </rPr>
      <t>Grupo B:</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$400, 000.00 + </t>
    </r>
    <r>
      <rPr>
        <b/>
        <sz val="11"/>
        <color theme="1"/>
        <rFont val="Soberana Sans Light"/>
        <family val="3"/>
      </rPr>
      <t>Infraestructura</t>
    </r>
    <r>
      <rPr>
        <sz val="11"/>
        <color theme="1"/>
        <rFont val="Soberana Sans Light"/>
        <family val="3"/>
      </rPr>
      <t xml:space="preserve">= $500,000.00+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oblitarorios x $250 hora de clase x 1290 horas en promedio de los niveles educativos)= $6,450,000.00. </t>
    </r>
    <r>
      <rPr>
        <b/>
        <sz val="11"/>
        <color theme="1"/>
        <rFont val="Soberana Sans Light"/>
        <family val="3"/>
      </rPr>
      <t xml:space="preserve">TOTAL= $7,470,000.00
</t>
    </r>
    <r>
      <rPr>
        <b/>
        <u/>
        <sz val="11"/>
        <color theme="1"/>
        <rFont val="Soberana Sans Light"/>
        <family val="3"/>
      </rPr>
      <t>Grupo C:</t>
    </r>
    <r>
      <rPr>
        <sz val="11"/>
        <color theme="1"/>
        <rFont val="Soberana Sans Light"/>
        <family val="3"/>
      </rPr>
      <t xml:space="preserve"> </t>
    </r>
    <r>
      <rPr>
        <b/>
        <sz val="11"/>
        <color theme="1"/>
        <rFont val="Soberana Sans Light"/>
        <family val="3"/>
      </rPr>
      <t>Ocupación legal del inmueble</t>
    </r>
    <r>
      <rPr>
        <sz val="11"/>
        <color theme="1"/>
        <rFont val="Soberana Sans Light"/>
        <family val="3"/>
      </rPr>
      <t xml:space="preserve">= $800, 000.00 + </t>
    </r>
    <r>
      <rPr>
        <b/>
        <sz val="11"/>
        <color theme="1"/>
        <rFont val="Soberana Sans Light"/>
        <family val="3"/>
      </rPr>
      <t>Infraestructura</t>
    </r>
    <r>
      <rPr>
        <sz val="11"/>
        <color theme="1"/>
        <rFont val="Soberana Sans Light"/>
        <family val="3"/>
      </rPr>
      <t xml:space="preserve">= $1,000,000.00+ </t>
    </r>
    <r>
      <rPr>
        <b/>
        <sz val="11"/>
        <color theme="1"/>
        <rFont val="Soberana Sans Light"/>
        <family val="3"/>
      </rPr>
      <t>Diseño Curricular</t>
    </r>
    <r>
      <rPr>
        <sz val="11"/>
        <color theme="1"/>
        <rFont val="Soberana Sans Light"/>
        <family val="3"/>
      </rPr>
      <t xml:space="preserve">= $120,000.00 + </t>
    </r>
    <r>
      <rPr>
        <b/>
        <sz val="11"/>
        <color theme="1"/>
        <rFont val="Soberana Sans Light"/>
        <family val="3"/>
      </rPr>
      <t>Docentes</t>
    </r>
    <r>
      <rPr>
        <sz val="11"/>
        <color theme="1"/>
        <rFont val="Soberana Sans Light"/>
        <family val="3"/>
      </rPr>
      <t xml:space="preserve"> (20 docentes en promedio obligatorios x $250 hora de clase x 1290 horas en promedio de los niveles educativos)= $6,450,000.00. </t>
    </r>
    <r>
      <rPr>
        <b/>
        <sz val="11"/>
        <color theme="1"/>
        <rFont val="Soberana Sans Light"/>
        <family val="3"/>
      </rPr>
      <t xml:space="preserve">TOTAL= $8,370,000.00
</t>
    </r>
    <r>
      <rPr>
        <sz val="11"/>
        <color theme="1"/>
        <rFont val="Soberana Sans Light"/>
        <family val="3"/>
      </rPr>
      <t xml:space="preserve">
Fuente: Se solicitó información a IPES con matrícula de alumnos que van de 30 a 500 alumnos (Grupo A), de 501 a 3000 alumnos (Grupo B) y de 3001 a más alumnos (Grupo C) en cada campo disciplinar.</t>
    </r>
  </si>
  <si>
    <t>Registro de formatos de certificación escolar</t>
  </si>
  <si>
    <t>Registro de nombramientos, firmas de funcionarios y sellos en las IPES</t>
  </si>
  <si>
    <t>Incorporadas con matrícula en los planes y programas de estudio con RVOE (costo por alumno)</t>
  </si>
  <si>
    <t>Se solicitó información a IPES con matrícula de alumnos que van de 30 a 500 alumnos (Grupo A), de 501 a 3000 alumnos (Grupo B) y de 3001 a más alumnos (Grupo C)</t>
  </si>
  <si>
    <t>C) COSTO DE 16 TRÁMITES DE CONTROL ESCOLAR 
(por alumno)</t>
  </si>
  <si>
    <t>C1) COSTO PROMEDIO DEL GRUPO  A
30 A 500 ALUMNOS</t>
  </si>
  <si>
    <t>C2) COSTO PROMEDIO DEL GRUPO B
501 A 3000 ALUMNOS</t>
  </si>
  <si>
    <t>C3) COSTO PROMEDIO DEL GRUPO  C
MÁS DE 3001 ALUMNOS</t>
  </si>
  <si>
    <r>
      <rPr>
        <b/>
        <sz val="11"/>
        <color theme="1"/>
        <rFont val="Soberana Sans Light"/>
        <family val="3"/>
      </rPr>
      <t xml:space="preserve">Nota *4.- </t>
    </r>
    <r>
      <rPr>
        <sz val="11"/>
        <color theme="1"/>
        <rFont val="Soberana Sans Light"/>
        <family val="3"/>
      </rPr>
      <t xml:space="preserve">
Se efectúa el cálculo conforme a los siguientes elementos: 
En el proceso actual, la IPES requiere imprimir en promedio por trámite de 710 a 1220 hojas , y elaborar dos engargolados para entregar, lo cual genera un costo promedio de $685. En el nuevo proceso solo requerirá imprimir de 1 a 10 hojas por trámite y no se requerirá entregar engargolados, generándose un costo promedio de $5.</t>
    </r>
  </si>
  <si>
    <t>IPES NO SIMPLIFICADAS</t>
  </si>
  <si>
    <t>IPES SIMPLIFICADAS</t>
  </si>
  <si>
    <t>A)
 COSTO TOTAL DE TRÁMITES PARA OTORGAMIENTO DE  NUEVO RVOE (CONSIDERANDO EL COSTO PROMEDIO DE TRASLADOS VÍA URBANA)</t>
  </si>
  <si>
    <t>B) 
COSTO TOTAL DE LOS TRES TRÁMITES PARA CAMBIO DE RVOE</t>
  </si>
  <si>
    <t xml:space="preserve">D) 
COSTO PARA OBTENER UNA ACREDITACIÓN INSTITUCIONAL O POR PLANES Y PROGRAMAS DE ESTUDIOS </t>
  </si>
  <si>
    <t xml:space="preserve">E) 
COSTO ADICIONAL DE LA ACREDITACIÓN INSTITUCIONAL </t>
  </si>
  <si>
    <t xml:space="preserve">D) 
COSTO PROMEDIO PARA OBTENER UNA ACREDITACIÓN INSTITUCIONAL O POR PLANES Y PROGRAMAS DE ESTUDIOS </t>
  </si>
  <si>
    <t>A) 
COSTO TOTAL DE TRÁMITES PARA OTORGAMIENTO DE  NUEVO RVOE (CONSIDERANDO EL COSTO PROMEDIO DE TRASLADOS VÍA URBANA)</t>
  </si>
  <si>
    <t>B) 
COSTO TOTAL DE TRÁMITES PARA CAMBIO DE RVOE</t>
  </si>
  <si>
    <t xml:space="preserve">E)
 COSTO ADICIONAL DE LA ACREDITACIÓN INSTITUCIONAL </t>
  </si>
  <si>
    <t>Comprende a IPES sin grupo, y las del PMI (grupo 1, grupo 2 y grupo 3)</t>
  </si>
  <si>
    <t>4 NUEVOS TRÁMITES</t>
  </si>
  <si>
    <t>2 NUEVOS TRÁMITES</t>
  </si>
  <si>
    <t>Aviso de modificación de RVOE por ampliación de domicilio</t>
  </si>
  <si>
    <t xml:space="preserve">Aviso de modificación de RVOE por cambio de denominación del plantel o programas de estudios o criterios de evaluación </t>
  </si>
  <si>
    <t>1 TRÁMITE</t>
  </si>
  <si>
    <t>Programa de Mejora Institucional</t>
  </si>
  <si>
    <t>Inscripción de IPES en el PMI</t>
  </si>
  <si>
    <t>1 NUEVO TRÁMITE</t>
  </si>
  <si>
    <t>Inscripción de instancias externas de acreditación y evaluación</t>
  </si>
  <si>
    <t>Cambio de domicilio o establecimiento de nuevo plantel</t>
  </si>
  <si>
    <t>Autenticación de diploma, título o grado, de tipo superior</t>
  </si>
  <si>
    <t>2, 20 , 30 Y 60</t>
  </si>
  <si>
    <t>2, 10 Y 20</t>
  </si>
  <si>
    <t>2 Y 5</t>
  </si>
  <si>
    <r>
      <t xml:space="preserve">COSTO TOTAL 
CONSIDERANDO EL COSTO PROMEDIO DE TRASLADOS VÍA URBANA </t>
    </r>
    <r>
      <rPr>
        <b/>
        <vertAlign val="superscript"/>
        <sz val="10"/>
        <color rgb="FFFF0000"/>
        <rFont val="Soberana Sans Light"/>
        <family val="3"/>
      </rPr>
      <t>3A</t>
    </r>
    <r>
      <rPr>
        <b/>
        <sz val="10"/>
        <color rgb="FFFF0000"/>
        <rFont val="Soberana Sans Light"/>
        <family val="3"/>
      </rPr>
      <t xml:space="preserve">
(PESOS)</t>
    </r>
  </si>
  <si>
    <t>C) 
COSTO DE 16 TRÁMITES DE CONTROL ESCOLAR 
(por alumno)</t>
  </si>
  <si>
    <t>COSTO TOTAL DE  TRÁMITES PARA NUEVOS RVOES + TRÁMITES PARA CAMBIO DE RVOES + TRÁMITES DE CONTROL ESCOLAR POR ALUMNO
A+B+C</t>
  </si>
  <si>
    <t>COSTO TOTAL PARA OBTENER NUEVO RVOE + TRÁMITES DE CAMBIO DE RVOE, CONTROL ESCOLAR POR ALUMNO +  INCORPORACIÓN AL PROGRAMA DE SIMPLIFICACIÓN ADMINISTRATIVA
A+B+C+D+E</t>
  </si>
  <si>
    <t>COSTO TOTAL PARA OBTENER NUEVO RVOE + TRÁMITES DE CAMBIO DE RVOE, CONTROL ESCOLAR PARA GRUPO A +  INCORPORACIÓN AL PROGRAMA DE SIMPLIFICACIÓN ADMINISTRATIVA
A+B+C1+D+E</t>
  </si>
  <si>
    <t>COSTO TOTAL PARA OBTENER NUEVO RVOE + TRÁMITES DE CAMBIO DE RVOE, CONTROL ESCOLAR PARA GRUPO B +  INCORPORACIÓN AL PROGRAMA DE SIMPLIFICACIÓN ADMINISTRATIVA
A+B+C2+D+E</t>
  </si>
  <si>
    <t>COSTO TOTAL PARA OBTENER NUEVO RVOE + TRÁMITES DE CAMBIO DE RVOE, CONTROL ESCOLAR PARA GRUPO C +  INCORPORACIÓN AL PROGRAMA DE SIMPLIFICACIÓN ADMINISTRATIVA
A+B+C3+D+E</t>
  </si>
  <si>
    <r>
      <t xml:space="preserve">
COSTO ADICIONAL PARA ALUMNOS EN SITUACIÓN DE INVASIÓN DE NIVEL </t>
    </r>
    <r>
      <rPr>
        <b/>
        <sz val="11"/>
        <color rgb="FFFF0000"/>
        <rFont val="Soberana Sans Light"/>
      </rPr>
      <t xml:space="preserve"> (EL COSTO RECAE EN EL ALUMNO)</t>
    </r>
  </si>
  <si>
    <t>COSTO TOTAL DE  TRÁMITES PARA NUEVOS RVOES + TRÁMITES PARA CAMBIO DE RVOES  + TRÁMITES DE CONTROL ESCOLAR PARA GRUPO A
A+B+C1</t>
  </si>
  <si>
    <t>COSTO TOTAL DE  TRÁMITES PARA NUEVOS RVOES + TRÁMITES PARA CAMBIO DE RVOES + TRÁMITES DE CONTROL ESCOLAR PARA GRUPO B
A+B+C2</t>
  </si>
  <si>
    <t>COSTO TOTAL DE  TRÁMITES PARA NUEVOS RVOES + TRÁMITES PARA CAMBIO DE RVOES + TRÁMITES DE CONTROL ESCOLAR PARA GRUPO C
A+B+C3</t>
  </si>
  <si>
    <t>COSTO TOTAL PARA OBTENER NUEVO RVOE + TRÁMITES DE CAMBIO DE RVOE, CONTROL ESCOLAR POR ALUMNO +  INCORPORACIÓN AL PROGRAMA DE MEJORA INSTITUCIONAL
A+B+C+D+E</t>
  </si>
  <si>
    <t>COSTO TOTAL PARA OBTENER NUEVO RVOE + TRÁMITES DE CAMBIO DE RVOE, CONTROL ESCOLAR PARA GRUPO A +  INCORPORACIÓN AL PROGRAMA DE MEJORA INSTITUCIONAL
A+B+C1+D+E</t>
  </si>
  <si>
    <t>COSTO TOTAL PARA OBTENER NUEVO RVOE + TRÁMITES DE CAMBIO DE RVOE, CONTROL ESCOLAR PARA GRUPO B +  INCORPORACIÓN AL PROGRAMA DE MEJORA INSTITUCIONAL
A+B+C2+D+E</t>
  </si>
  <si>
    <t>COSTO TOTAL PARA OBTENER NUEVO RVOE + TRÁMITES DE CAMBIO DE RVOE, CONTROL ESCOLAR PARA GRUPO C +  INCORPORACIÓN AL PROGRAMA DE MEJORA INSTITUCIONAL
A+B+C3+D+E</t>
  </si>
  <si>
    <t>COSTO DE GESTIONES PREVIAS A LOS AVISOS DE CAMBIO</t>
  </si>
  <si>
    <t>SEP-09-004</t>
  </si>
  <si>
    <t>Inscripción de instituciones educativas particulares que imparten educación superior con reconocimiento, en el programa de simplificación administrativa</t>
  </si>
  <si>
    <t>Programa de simplificación administrativa</t>
  </si>
  <si>
    <t>Comprende a las IPES Simplificadas (artículo 47 del Acdo 279 vigente).</t>
  </si>
  <si>
    <t>SEP-08-033-A
SEP-09-018-A
SEP-09-018-B
SEP-09-018-C
SEP-08-033-B</t>
  </si>
  <si>
    <t>Reporte de alumnos inscritos y reinscritos del nivel superior-A</t>
  </si>
  <si>
    <t>Registro de sellos</t>
  </si>
  <si>
    <t>SEP-18-018</t>
  </si>
  <si>
    <t>Solicitud de expedición de copias certificadas</t>
  </si>
  <si>
    <t>SEP-18-001</t>
  </si>
  <si>
    <t>Otros</t>
  </si>
  <si>
    <t>Atención de quejas o denuncias por parte de los usuarios de servicios educativos que ofrecen planteles particulares no incorporados al Sistema Educativo Nacional</t>
  </si>
  <si>
    <t>SEP-09-002</t>
  </si>
  <si>
    <t>IPES no incorporadas</t>
  </si>
  <si>
    <t>HOMOCLAVE (H)</t>
  </si>
  <si>
    <r>
      <t xml:space="preserve">COSTO TOTAL (CT)
CONSIDERANDO EL COSTO PROMEDIO DE TRASLADOS VÍA URBANA </t>
    </r>
    <r>
      <rPr>
        <b/>
        <vertAlign val="superscript"/>
        <sz val="10"/>
        <rFont val="Soberana Sans Light"/>
        <family val="3"/>
      </rPr>
      <t>3A</t>
    </r>
    <r>
      <rPr>
        <b/>
        <sz val="10"/>
        <rFont val="Soberana Sans Light"/>
        <family val="3"/>
      </rPr>
      <t xml:space="preserve">
(PESOS)</t>
    </r>
  </si>
  <si>
    <r>
      <t xml:space="preserve">COSTO TOTAL POR TOTAL DE TRÁMITES ELIMINADOS (H+CT)
CONSIDERANDO EL COSTO PROMEDIO DE TRASLADOS VÍA URBANA </t>
    </r>
    <r>
      <rPr>
        <b/>
        <vertAlign val="superscript"/>
        <sz val="10"/>
        <rFont val="Soberana Sans Light"/>
        <family val="3"/>
      </rPr>
      <t>3A</t>
    </r>
    <r>
      <rPr>
        <b/>
        <sz val="10"/>
        <rFont val="Soberana Sans Light"/>
        <family val="3"/>
      </rPr>
      <t xml:space="preserve">
(PESOS)</t>
    </r>
  </si>
  <si>
    <t>C) 
COSTO DE 1 TRÁMITES DE CONTROL ESCOLAR 
(por alumno)</t>
  </si>
  <si>
    <t>C) 
TRÁMITES DE CONTROL ESCOLAR POR ALUMNO</t>
  </si>
  <si>
    <t>D) OTROS</t>
  </si>
  <si>
    <t>E) PROGRAMA DE SIMPLIFICACIÓN ADMINISTRATIVA</t>
  </si>
  <si>
    <t>COSTO TOTAL DE  TRÁMITES PARA NUEVOS RVOES + TRÁMITES PARA CAMBIO DE RVOES  + TRÁMITES DE CONTROL ESCOLAR POR ALUMNO
A+B+C+D</t>
  </si>
  <si>
    <t>COSTO TOTAL DE  TRÁMITES PARA NUEVOS RVOES + TRÁMITES PARA CAMBIO DE RVOES  + TRÁMITES DE CONTROL ESCOLAR PARA GRUPO A
A+B+C1+D</t>
  </si>
  <si>
    <t>COSTO TOTAL DE  TRÁMITES PARA NUEVOS RVOES + TRÁMITES PARA CAMBIO DE RVOES  + TRÁMITES DE CONTROL ESCOLAR PARA GRUPO B
A+B+C2+D</t>
  </si>
  <si>
    <t>COSTO TOTAL DE  TRÁMITES PARA NUEVOS RVOES + TRÁMITES PARA CAMBIO DE RVOES  + TRÁMITES DE CONTROL ESCOLAR PARA GRUPO C
A+B+C3+D</t>
  </si>
  <si>
    <t>COSTO TOTAL DE  TRÁMITES PARA NUEVOS RVOES + TRÁMITES PARA CAMBIO DE RVOES  + TRÁMITES DE CONTROL ESCOLAR POR ALUMNO
A+B+C+D+E</t>
  </si>
  <si>
    <t>COSTO TOTAL DE  TRÁMITES PARA NUEVOS RVOES + TRÁMITES PARA CAMBIO DE RVOES  + TRÁMITES DE CONTROL ESCOLAR PARA GRUPO A
A+B+C1+D+E</t>
  </si>
  <si>
    <t>COSTO TOTAL DE  TRÁMITES PARA NUEVOS RVOES + TRÁMITES PARA CAMBIO DE RVOES  + TRÁMITES DE CONTROL ESCOLAR PARA GRUPO B
A+B+C2+D+E</t>
  </si>
  <si>
    <t>COSTO TOTAL DE  TRÁMITES PARA NUEVOS RVOES + TRÁMITES PARA CAMBIO DE RVOES  + TRÁMITES DE CONTROL ESCOLAR PARA GRUPO C
A+B+C3+D+E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</si>
</sst>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_-;\-* #,##0_-;_-* &quot;-&quot;??_-;_-@_-"/>
    <numFmt numFmtId="165" formatCode="_-* #,##0.0_-;\-* #,##0.0_-;_-* &quot;-&quot;??_-;_-@_-"/>
    <numFmt numFmtId="166" formatCode="#,##0.0_ ;\-#,##0.0\ "/>
    <numFmt numFmtId="167" formatCode="#,##0_ ;\-#,##0\ "/>
  </numFmts>
  <fonts count="27" x14ac:knownFonts="1">
    <font>
      <sz val="11"/>
      <color theme="1"/>
      <name val="Calibri"/>
      <family val="2"/>
      <scheme val="minor"/>
    </font>
    <font>
      <sz val="11"/>
      <color theme="1"/>
      <name val="Calibri"/>
      <family val="2"/>
      <scheme val="minor"/>
    </font>
    <font>
      <sz val="10"/>
      <color theme="1"/>
      <name val="Calibri"/>
      <family val="2"/>
      <scheme val="minor"/>
    </font>
    <font>
      <sz val="10"/>
      <color theme="1"/>
      <name val="Soberana Sans Light"/>
      <family val="3"/>
    </font>
    <font>
      <sz val="11"/>
      <color theme="1"/>
      <name val="Soberana Sans Light"/>
      <family val="3"/>
    </font>
    <font>
      <b/>
      <sz val="10"/>
      <color theme="1"/>
      <name val="Soberana Sans Light"/>
      <family val="3"/>
    </font>
    <font>
      <b/>
      <sz val="10"/>
      <color theme="0"/>
      <name val="Soberana Sans Light"/>
      <family val="3"/>
    </font>
    <font>
      <b/>
      <sz val="11"/>
      <color theme="1"/>
      <name val="Soberana Sans Light"/>
      <family val="3"/>
    </font>
    <font>
      <b/>
      <sz val="14"/>
      <color theme="0"/>
      <name val="Soberana Sans Light"/>
      <family val="3"/>
    </font>
    <font>
      <b/>
      <u/>
      <sz val="11"/>
      <color theme="1"/>
      <name val="Soberana Sans Light"/>
      <family val="3"/>
    </font>
    <font>
      <b/>
      <sz val="10"/>
      <name val="Soberana Sans Light"/>
      <family val="3"/>
    </font>
    <font>
      <b/>
      <sz val="11"/>
      <color theme="0"/>
      <name val="Soberana Sans Light"/>
      <family val="3"/>
    </font>
    <font>
      <sz val="9"/>
      <color theme="1"/>
      <name val="Soberana Sans Light"/>
      <family val="3"/>
    </font>
    <font>
      <b/>
      <vertAlign val="superscript"/>
      <sz val="10"/>
      <color theme="0"/>
      <name val="Soberana Sans Light"/>
      <family val="3"/>
    </font>
    <font>
      <b/>
      <vertAlign val="superscript"/>
      <sz val="11"/>
      <color theme="0"/>
      <name val="Soberana Sans Light"/>
      <family val="3"/>
    </font>
    <font>
      <b/>
      <vertAlign val="superscript"/>
      <sz val="10"/>
      <name val="Soberana Sans Light"/>
      <family val="3"/>
    </font>
    <font>
      <sz val="12"/>
      <color theme="1"/>
      <name val="Soberana Sans Light"/>
      <family val="3"/>
    </font>
    <font>
      <b/>
      <sz val="9"/>
      <color theme="1"/>
      <name val="Arial"/>
      <family val="2"/>
    </font>
    <font>
      <b/>
      <sz val="14"/>
      <color theme="1"/>
      <name val="Soberana Sans Light"/>
      <family val="3"/>
    </font>
    <font>
      <b/>
      <sz val="16"/>
      <color theme="1"/>
      <name val="Soberana Sans Light"/>
      <family val="3"/>
    </font>
    <font>
      <b/>
      <sz val="12"/>
      <color theme="1"/>
      <name val="Soberana Sans Light"/>
      <family val="3"/>
    </font>
    <font>
      <b/>
      <sz val="11"/>
      <name val="Soberana Sans Light"/>
      <family val="3"/>
    </font>
    <font>
      <b/>
      <sz val="12"/>
      <color theme="0"/>
      <name val="Soberana Sans Light"/>
      <family val="3"/>
    </font>
    <font>
      <b/>
      <sz val="11"/>
      <color rgb="FFFF0000"/>
      <name val="Soberana Sans Light"/>
      <family val="3"/>
    </font>
    <font>
      <b/>
      <sz val="10"/>
      <color rgb="FFFF0000"/>
      <name val="Soberana Sans Light"/>
      <family val="3"/>
    </font>
    <font>
      <b/>
      <vertAlign val="superscript"/>
      <sz val="10"/>
      <color rgb="FFFF0000"/>
      <name val="Soberana Sans Light"/>
      <family val="3"/>
    </font>
    <font>
      <b/>
      <sz val="11"/>
      <color rgb="FFFF0000"/>
      <name val="Soberana Sans Light"/>
    </font>
  </fonts>
  <fills count="37">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6" tint="-0.49998474074526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249977111117893"/>
        <bgColor indexed="64"/>
      </patternFill>
    </fill>
    <fill>
      <patternFill patternType="solid">
        <fgColor theme="6"/>
        <bgColor indexed="64"/>
      </patternFill>
    </fill>
    <fill>
      <patternFill patternType="solid">
        <fgColor rgb="FFFFFF99"/>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FFFFCC"/>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FF66"/>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6" tint="-0.249977111117893"/>
        <bgColor indexed="64"/>
      </patternFill>
    </fill>
    <fill>
      <patternFill patternType="solid">
        <fgColor theme="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rgb="FF99FF33"/>
        <bgColor indexed="64"/>
      </patternFill>
    </fill>
    <fill>
      <patternFill patternType="solid">
        <fgColor theme="8" tint="0.59999389629810485"/>
        <bgColor indexed="64"/>
      </patternFill>
    </fill>
    <fill>
      <patternFill patternType="solid">
        <fgColor theme="0"/>
        <bgColor indexed="64"/>
      </patternFill>
    </fill>
    <fill>
      <patternFill patternType="solid">
        <fgColor theme="7"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07">
    <xf numFmtId="0" fontId="0" fillId="0" borderId="0" xfId="0"/>
    <xf numFmtId="0" fontId="0" fillId="0" borderId="0" xfId="0" applyFill="1"/>
    <xf numFmtId="0" fontId="4" fillId="0" borderId="0" xfId="0" applyFont="1" applyAlignment="1">
      <alignment wrapText="1"/>
    </xf>
    <xf numFmtId="0" fontId="4" fillId="0" borderId="0" xfId="0" applyFont="1" applyAlignment="1">
      <alignment vertical="center"/>
    </xf>
    <xf numFmtId="0" fontId="4" fillId="0" borderId="0" xfId="0" applyFont="1"/>
    <xf numFmtId="0" fontId="3" fillId="0" borderId="1" xfId="0" applyFont="1" applyBorder="1" applyAlignment="1">
      <alignment vertical="center" wrapText="1"/>
    </xf>
    <xf numFmtId="43" fontId="3" fillId="0" borderId="1" xfId="1" applyFont="1" applyBorder="1" applyAlignment="1">
      <alignment vertical="center" wrapText="1"/>
    </xf>
    <xf numFmtId="164" fontId="3" fillId="0" borderId="1" xfId="1" applyNumberFormat="1" applyFont="1" applyBorder="1" applyAlignment="1">
      <alignment vertical="center" wrapText="1"/>
    </xf>
    <xf numFmtId="165" fontId="3" fillId="4" borderId="1" xfId="1" applyNumberFormat="1" applyFont="1" applyFill="1" applyBorder="1" applyAlignment="1">
      <alignment horizontal="right" vertical="center" wrapText="1"/>
    </xf>
    <xf numFmtId="165" fontId="3" fillId="0" borderId="1" xfId="1" applyNumberFormat="1" applyFont="1" applyBorder="1" applyAlignment="1">
      <alignment horizontal="center" vertical="center" wrapText="1"/>
    </xf>
    <xf numFmtId="164" fontId="3" fillId="4" borderId="1" xfId="1" applyNumberFormat="1" applyFont="1" applyFill="1" applyBorder="1" applyAlignment="1">
      <alignment horizontal="right" vertical="center" wrapText="1"/>
    </xf>
    <xf numFmtId="0" fontId="4" fillId="0" borderId="0" xfId="0" applyFont="1" applyAlignment="1">
      <alignment horizontal="center" wrapText="1"/>
    </xf>
    <xf numFmtId="0" fontId="6" fillId="5" borderId="1" xfId="0" applyFont="1" applyFill="1" applyBorder="1" applyAlignment="1">
      <alignment horizontal="center" vertical="center" wrapText="1"/>
    </xf>
    <xf numFmtId="0" fontId="7" fillId="0" borderId="0" xfId="0" applyFont="1" applyAlignment="1">
      <alignment vertical="center"/>
    </xf>
    <xf numFmtId="0" fontId="7" fillId="0" borderId="0" xfId="0" applyFont="1"/>
    <xf numFmtId="0" fontId="6" fillId="8"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5" fillId="0" borderId="1" xfId="0" applyFont="1" applyBorder="1" applyAlignment="1">
      <alignment vertical="center" wrapText="1"/>
    </xf>
    <xf numFmtId="0" fontId="6" fillId="12"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5"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165" fontId="3" fillId="0" borderId="1" xfId="1" applyNumberFormat="1" applyFont="1" applyBorder="1" applyAlignment="1">
      <alignment horizontal="right" vertical="center" wrapText="1"/>
    </xf>
    <xf numFmtId="165" fontId="3" fillId="0" borderId="1" xfId="1" applyNumberFormat="1" applyFont="1" applyFill="1" applyBorder="1" applyAlignment="1">
      <alignment horizontal="right" vertical="center" wrapText="1"/>
    </xf>
    <xf numFmtId="167" fontId="3" fillId="0" borderId="1" xfId="1" applyNumberFormat="1" applyFont="1" applyFill="1" applyBorder="1" applyAlignment="1">
      <alignment horizontal="right" vertical="center" wrapText="1"/>
    </xf>
    <xf numFmtId="0" fontId="12" fillId="0" borderId="1" xfId="0" applyFont="1" applyBorder="1" applyAlignment="1">
      <alignment vertical="center" wrapText="1"/>
    </xf>
    <xf numFmtId="0" fontId="6" fillId="11" borderId="4" xfId="0" applyFont="1" applyFill="1" applyBorder="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wrapText="1"/>
    </xf>
    <xf numFmtId="165" fontId="4" fillId="0" borderId="1" xfId="0" applyNumberFormat="1" applyFont="1" applyBorder="1" applyAlignment="1">
      <alignment horizontal="right" vertical="center" wrapText="1"/>
    </xf>
    <xf numFmtId="0" fontId="4" fillId="0" borderId="1"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wrapText="1"/>
    </xf>
    <xf numFmtId="3" fontId="4" fillId="0" borderId="1" xfId="0" applyNumberFormat="1" applyFont="1" applyBorder="1" applyAlignment="1">
      <alignment vertical="center"/>
    </xf>
    <xf numFmtId="3" fontId="4" fillId="0" borderId="1" xfId="0" applyNumberFormat="1" applyFont="1" applyBorder="1" applyAlignment="1">
      <alignment horizontal="right" vertical="center"/>
    </xf>
    <xf numFmtId="0" fontId="3" fillId="0" borderId="10"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left" vertical="center" wrapText="1"/>
    </xf>
    <xf numFmtId="164" fontId="3" fillId="0" borderId="1" xfId="1" applyNumberFormat="1" applyFont="1" applyBorder="1" applyAlignment="1">
      <alignment horizontal="center" vertical="center" wrapText="1"/>
    </xf>
    <xf numFmtId="0" fontId="6" fillId="3" borderId="1" xfId="0" applyFont="1" applyFill="1" applyBorder="1" applyAlignment="1">
      <alignment horizontal="center" vertical="center" wrapText="1"/>
    </xf>
    <xf numFmtId="165" fontId="3" fillId="0" borderId="1" xfId="1" applyNumberFormat="1" applyFont="1" applyBorder="1" applyAlignment="1">
      <alignment horizontal="center" vertical="center" wrapText="1"/>
    </xf>
    <xf numFmtId="165" fontId="3" fillId="2" borderId="1" xfId="1" applyNumberFormat="1" applyFont="1" applyFill="1" applyBorder="1" applyAlignment="1">
      <alignment vertical="center" wrapText="1"/>
    </xf>
    <xf numFmtId="0" fontId="4" fillId="0" borderId="0" xfId="0" applyFont="1" applyFill="1" applyAlignment="1">
      <alignment horizontal="center" wrapText="1"/>
    </xf>
    <xf numFmtId="164" fontId="3" fillId="0" borderId="1" xfId="1" applyNumberFormat="1" applyFont="1" applyFill="1" applyBorder="1" applyAlignment="1">
      <alignment horizontal="center" vertical="center" wrapText="1"/>
    </xf>
    <xf numFmtId="165" fontId="3" fillId="19" borderId="1" xfId="1" applyNumberFormat="1" applyFont="1" applyFill="1" applyBorder="1" applyAlignment="1">
      <alignment vertical="center" wrapText="1"/>
    </xf>
    <xf numFmtId="0" fontId="11" fillId="18"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165" fontId="4" fillId="0" borderId="0" xfId="0" applyNumberFormat="1" applyFont="1" applyAlignment="1">
      <alignment vertical="center"/>
    </xf>
    <xf numFmtId="0" fontId="4" fillId="0" borderId="10" xfId="0" applyFont="1" applyBorder="1" applyAlignment="1">
      <alignment wrapText="1"/>
    </xf>
    <xf numFmtId="0" fontId="4" fillId="0" borderId="10" xfId="0" applyFont="1" applyBorder="1" applyAlignment="1">
      <alignment vertical="center"/>
    </xf>
    <xf numFmtId="0" fontId="7" fillId="9" borderId="1" xfId="0" applyFont="1" applyFill="1" applyBorder="1" applyAlignment="1">
      <alignment horizontal="center" vertical="center" wrapText="1"/>
    </xf>
    <xf numFmtId="0" fontId="3" fillId="0" borderId="1" xfId="0" applyFont="1" applyBorder="1" applyAlignment="1">
      <alignment horizontal="right" vertical="center" wrapText="1"/>
    </xf>
    <xf numFmtId="166" fontId="3" fillId="0" borderId="1" xfId="1" applyNumberFormat="1" applyFont="1" applyBorder="1" applyAlignment="1">
      <alignment horizontal="right" vertical="center" wrapText="1"/>
    </xf>
    <xf numFmtId="0" fontId="7" fillId="14" borderId="1"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Border="1" applyAlignment="1">
      <alignment horizontal="right" vertical="center" wrapText="1"/>
    </xf>
    <xf numFmtId="0" fontId="4" fillId="0" borderId="1" xfId="0" applyFont="1" applyBorder="1" applyAlignment="1">
      <alignment horizontal="right" vertical="center"/>
    </xf>
    <xf numFmtId="164" fontId="3" fillId="0" borderId="1" xfId="1" applyNumberFormat="1" applyFont="1" applyFill="1" applyBorder="1" applyAlignment="1">
      <alignment vertical="center" wrapText="1"/>
    </xf>
    <xf numFmtId="0" fontId="5" fillId="2" borderId="1" xfId="0" applyFont="1" applyFill="1" applyBorder="1" applyAlignment="1">
      <alignment vertical="center" wrapText="1"/>
    </xf>
    <xf numFmtId="164" fontId="3" fillId="16" borderId="1" xfId="1" applyNumberFormat="1" applyFont="1" applyFill="1" applyBorder="1" applyAlignment="1">
      <alignment vertical="center" wrapText="1"/>
    </xf>
    <xf numFmtId="0" fontId="3" fillId="0" borderId="0" xfId="0" applyFont="1" applyFill="1" applyBorder="1" applyAlignment="1">
      <alignment horizontal="center" vertical="center" wrapText="1"/>
    </xf>
    <xf numFmtId="165" fontId="3" fillId="19" borderId="1" xfId="1" applyNumberFormat="1" applyFont="1" applyFill="1" applyBorder="1" applyAlignment="1">
      <alignment horizontal="right" vertical="center" wrapText="1"/>
    </xf>
    <xf numFmtId="0" fontId="7"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5" fillId="0" borderId="1" xfId="0" applyFont="1" applyFill="1" applyBorder="1" applyAlignment="1">
      <alignment vertical="center" wrapText="1"/>
    </xf>
    <xf numFmtId="43" fontId="3" fillId="0" borderId="1" xfId="1" applyFont="1" applyFill="1" applyBorder="1" applyAlignment="1">
      <alignment vertical="center" wrapText="1"/>
    </xf>
    <xf numFmtId="165" fontId="3" fillId="0" borderId="1" xfId="1" applyNumberFormat="1" applyFont="1" applyFill="1" applyBorder="1" applyAlignment="1">
      <alignment vertical="center" wrapText="1"/>
    </xf>
    <xf numFmtId="165" fontId="4" fillId="0" borderId="1" xfId="0" applyNumberFormat="1" applyFont="1" applyFill="1" applyBorder="1" applyAlignment="1">
      <alignment horizontal="right" vertical="center" wrapText="1"/>
    </xf>
    <xf numFmtId="0" fontId="4" fillId="0" borderId="0" xfId="0" applyFont="1" applyFill="1" applyAlignment="1">
      <alignment vertical="center"/>
    </xf>
    <xf numFmtId="0" fontId="4" fillId="0" borderId="0" xfId="0" applyFont="1" applyFill="1"/>
    <xf numFmtId="0" fontId="7" fillId="20" borderId="1" xfId="0" applyFont="1" applyFill="1" applyBorder="1" applyAlignment="1">
      <alignment horizontal="center" vertical="center" wrapText="1"/>
    </xf>
    <xf numFmtId="165" fontId="18" fillId="2" borderId="1" xfId="1" applyNumberFormat="1" applyFont="1" applyFill="1" applyBorder="1" applyAlignment="1">
      <alignment vertical="center" wrapText="1"/>
    </xf>
    <xf numFmtId="165" fontId="18" fillId="0" borderId="1" xfId="1" applyNumberFormat="1" applyFont="1" applyFill="1" applyBorder="1" applyAlignment="1">
      <alignment vertical="center" wrapText="1"/>
    </xf>
    <xf numFmtId="164" fontId="3" fillId="0" borderId="1" xfId="1" applyNumberFormat="1" applyFont="1" applyFill="1" applyBorder="1" applyAlignment="1">
      <alignment horizontal="right" vertical="center" wrapText="1"/>
    </xf>
    <xf numFmtId="165" fontId="4" fillId="20" borderId="1" xfId="0" applyNumberFormat="1" applyFont="1" applyFill="1" applyBorder="1" applyAlignment="1">
      <alignment horizontal="right" vertical="center" wrapText="1"/>
    </xf>
    <xf numFmtId="0" fontId="4" fillId="0" borderId="1" xfId="0" applyFont="1" applyFill="1" applyBorder="1" applyAlignment="1">
      <alignment horizontal="right" vertical="center"/>
    </xf>
    <xf numFmtId="165" fontId="3" fillId="0" borderId="1" xfId="1"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12" fillId="0" borderId="1" xfId="0" applyFont="1" applyFill="1" applyBorder="1" applyAlignment="1">
      <alignment vertical="center" wrapText="1"/>
    </xf>
    <xf numFmtId="3" fontId="4" fillId="0" borderId="1" xfId="0" applyNumberFormat="1" applyFont="1" applyFill="1" applyBorder="1" applyAlignment="1">
      <alignment vertical="center"/>
    </xf>
    <xf numFmtId="165" fontId="16" fillId="19" borderId="1" xfId="1" applyNumberFormat="1" applyFont="1" applyFill="1" applyBorder="1" applyAlignment="1">
      <alignment vertical="center" wrapText="1"/>
    </xf>
    <xf numFmtId="165" fontId="19" fillId="0" borderId="1" xfId="1" applyNumberFormat="1" applyFont="1" applyFill="1" applyBorder="1" applyAlignment="1">
      <alignment vertical="center" wrapText="1"/>
    </xf>
    <xf numFmtId="165" fontId="3" fillId="0" borderId="1" xfId="1" applyNumberFormat="1" applyFont="1" applyBorder="1" applyAlignment="1">
      <alignment horizontal="center" vertical="center" wrapText="1"/>
    </xf>
    <xf numFmtId="0" fontId="3" fillId="0" borderId="1" xfId="0" applyFont="1" applyBorder="1" applyAlignment="1">
      <alignment horizontal="center" vertical="center" wrapText="1"/>
    </xf>
    <xf numFmtId="165" fontId="4" fillId="0" borderId="4" xfId="0" applyNumberFormat="1" applyFont="1" applyBorder="1" applyAlignment="1">
      <alignment horizontal="right" vertical="center" wrapText="1"/>
    </xf>
    <xf numFmtId="0" fontId="3" fillId="22" borderId="1" xfId="0" applyFont="1" applyFill="1" applyBorder="1" applyAlignment="1">
      <alignment horizontal="right" vertical="center" wrapText="1"/>
    </xf>
    <xf numFmtId="165" fontId="4" fillId="0" borderId="4" xfId="0" applyNumberFormat="1" applyFont="1" applyFill="1" applyBorder="1" applyAlignment="1">
      <alignment horizontal="right" vertical="center" wrapText="1"/>
    </xf>
    <xf numFmtId="0" fontId="4" fillId="22" borderId="1" xfId="0" applyFont="1" applyFill="1" applyBorder="1" applyAlignment="1">
      <alignment horizontal="right" vertical="center" wrapText="1"/>
    </xf>
    <xf numFmtId="0" fontId="4" fillId="0" borderId="0" xfId="0" applyFont="1" applyAlignment="1">
      <alignment horizontal="right" vertical="center" wrapText="1"/>
    </xf>
    <xf numFmtId="166" fontId="3" fillId="0" borderId="1" xfId="1" applyNumberFormat="1" applyFont="1" applyFill="1" applyBorder="1" applyAlignment="1">
      <alignment horizontal="right" vertical="center" wrapText="1"/>
    </xf>
    <xf numFmtId="43" fontId="3" fillId="0" borderId="1" xfId="1" applyNumberFormat="1" applyFont="1" applyFill="1" applyBorder="1" applyAlignment="1">
      <alignment horizontal="center" vertical="center" wrapText="1"/>
    </xf>
    <xf numFmtId="43" fontId="3" fillId="0" borderId="1" xfId="1" applyNumberFormat="1" applyFont="1" applyFill="1" applyBorder="1" applyAlignment="1">
      <alignment horizontal="right" vertical="center" wrapText="1"/>
    </xf>
    <xf numFmtId="165" fontId="3" fillId="0" borderId="1" xfId="1"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0" fillId="0" borderId="0" xfId="0" applyAlignment="1">
      <alignment horizontal="center" vertical="center"/>
    </xf>
    <xf numFmtId="0" fontId="0" fillId="0" borderId="1" xfId="0" applyBorder="1" applyAlignment="1">
      <alignment horizontal="center" vertical="center"/>
    </xf>
    <xf numFmtId="43" fontId="3" fillId="0" borderId="1" xfId="1" applyFont="1" applyBorder="1" applyAlignment="1">
      <alignment horizontal="center" vertical="center" wrapText="1"/>
    </xf>
    <xf numFmtId="2" fontId="3" fillId="2" borderId="1" xfId="1" applyNumberFormat="1" applyFont="1" applyFill="1" applyBorder="1" applyAlignment="1">
      <alignment vertical="center" wrapText="1"/>
    </xf>
    <xf numFmtId="0" fontId="3" fillId="0" borderId="1" xfId="2" applyNumberFormat="1" applyFont="1" applyBorder="1" applyAlignment="1">
      <alignment horizontal="center" vertical="center" wrapText="1"/>
    </xf>
    <xf numFmtId="2" fontId="3" fillId="0" borderId="1" xfId="2" applyNumberFormat="1" applyFont="1" applyFill="1" applyBorder="1" applyAlignment="1">
      <alignment horizontal="center" vertical="center" wrapText="1"/>
    </xf>
    <xf numFmtId="2" fontId="3" fillId="2" borderId="1" xfId="2" applyNumberFormat="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2" fontId="3" fillId="0" borderId="1" xfId="1" applyNumberFormat="1" applyFont="1" applyFill="1" applyBorder="1" applyAlignment="1">
      <alignment vertical="center" wrapText="1"/>
    </xf>
    <xf numFmtId="0" fontId="5" fillId="16" borderId="1" xfId="0" applyFont="1" applyFill="1" applyBorder="1" applyAlignment="1">
      <alignment vertical="center" wrapText="1"/>
    </xf>
    <xf numFmtId="0" fontId="5" fillId="13" borderId="1" xfId="0" applyFont="1" applyFill="1" applyBorder="1" applyAlignment="1">
      <alignment vertical="center" wrapText="1"/>
    </xf>
    <xf numFmtId="164" fontId="3" fillId="0" borderId="1" xfId="1"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164" fontId="4" fillId="0" borderId="4" xfId="0" applyNumberFormat="1" applyFont="1" applyBorder="1" applyAlignment="1">
      <alignment horizontal="right" vertical="center" wrapText="1"/>
    </xf>
    <xf numFmtId="165" fontId="3" fillId="19" borderId="1" xfId="1" applyNumberFormat="1" applyFont="1" applyFill="1" applyBorder="1" applyAlignment="1">
      <alignment horizontal="center" vertical="center" wrapText="1"/>
    </xf>
    <xf numFmtId="0" fontId="5" fillId="0" borderId="0" xfId="0" applyFont="1" applyBorder="1" applyAlignment="1">
      <alignment vertical="center" wrapText="1"/>
    </xf>
    <xf numFmtId="165" fontId="3" fillId="0" borderId="0" xfId="1" applyNumberFormat="1" applyFont="1" applyFill="1" applyBorder="1" applyAlignment="1">
      <alignment vertical="center" wrapText="1"/>
    </xf>
    <xf numFmtId="43" fontId="3" fillId="0" borderId="1" xfId="1" applyNumberFormat="1" applyFont="1" applyFill="1" applyBorder="1" applyAlignment="1">
      <alignment vertical="center" wrapText="1"/>
    </xf>
    <xf numFmtId="0" fontId="7" fillId="9"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wrapText="1"/>
    </xf>
    <xf numFmtId="0" fontId="17" fillId="0" borderId="1" xfId="0" applyFont="1" applyBorder="1"/>
    <xf numFmtId="0" fontId="17" fillId="0" borderId="1" xfId="0" applyFont="1" applyFill="1" applyBorder="1" applyAlignment="1">
      <alignment vertical="center" wrapText="1"/>
    </xf>
    <xf numFmtId="0" fontId="17" fillId="0" borderId="1" xfId="0" applyFont="1" applyFill="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165" fontId="20" fillId="0" borderId="1" xfId="1" applyNumberFormat="1" applyFont="1" applyFill="1" applyBorder="1" applyAlignment="1">
      <alignment vertical="center" wrapText="1"/>
    </xf>
    <xf numFmtId="164" fontId="20" fillId="0" borderId="1" xfId="1" applyNumberFormat="1" applyFont="1" applyFill="1" applyBorder="1" applyAlignment="1">
      <alignment vertical="center" wrapText="1"/>
    </xf>
    <xf numFmtId="164" fontId="5" fillId="0" borderId="1" xfId="1" applyNumberFormat="1" applyFont="1" applyFill="1" applyBorder="1" applyAlignment="1">
      <alignment vertical="center" wrapText="1"/>
    </xf>
    <xf numFmtId="164" fontId="5" fillId="0" borderId="1" xfId="1" applyNumberFormat="1" applyFont="1" applyFill="1" applyBorder="1" applyAlignment="1">
      <alignment horizontal="center" vertical="center" wrapText="1"/>
    </xf>
    <xf numFmtId="0" fontId="5" fillId="0" borderId="0" xfId="0" applyFont="1" applyFill="1" applyBorder="1" applyAlignment="1">
      <alignment vertical="center" wrapText="1"/>
    </xf>
    <xf numFmtId="165" fontId="4" fillId="0" borderId="0" xfId="0" applyNumberFormat="1" applyFont="1" applyFill="1" applyBorder="1" applyAlignment="1">
      <alignment horizontal="right" vertical="center" wrapText="1"/>
    </xf>
    <xf numFmtId="43" fontId="4" fillId="0" borderId="0" xfId="0" applyNumberFormat="1" applyFont="1" applyFill="1" applyBorder="1" applyAlignment="1">
      <alignment vertical="center"/>
    </xf>
    <xf numFmtId="0" fontId="0" fillId="0" borderId="0" xfId="0" applyFill="1" applyBorder="1" applyAlignment="1">
      <alignment horizontal="right" vertical="center"/>
    </xf>
    <xf numFmtId="165" fontId="19" fillId="21" borderId="1" xfId="1" applyNumberFormat="1" applyFont="1" applyFill="1" applyBorder="1" applyAlignment="1">
      <alignment vertical="center" wrapText="1"/>
    </xf>
    <xf numFmtId="165" fontId="3" fillId="0" borderId="1" xfId="0" applyNumberFormat="1" applyFont="1" applyFill="1" applyBorder="1" applyAlignment="1">
      <alignment horizontal="right" vertical="center" wrapText="1"/>
    </xf>
    <xf numFmtId="43" fontId="0" fillId="0" borderId="0" xfId="0" applyNumberFormat="1"/>
    <xf numFmtId="164" fontId="5" fillId="23" borderId="1" xfId="1" applyNumberFormat="1" applyFont="1" applyFill="1" applyBorder="1" applyAlignment="1">
      <alignment horizontal="center" vertical="center" wrapText="1"/>
    </xf>
    <xf numFmtId="0" fontId="0" fillId="0" borderId="0" xfId="0" applyFill="1" applyBorder="1" applyAlignment="1">
      <alignment vertical="center" wrapText="1"/>
    </xf>
    <xf numFmtId="0" fontId="12" fillId="0" borderId="0" xfId="0" applyFont="1" applyBorder="1" applyAlignment="1">
      <alignment vertical="center" wrapText="1"/>
    </xf>
    <xf numFmtId="165" fontId="3" fillId="0" borderId="0" xfId="1" applyNumberFormat="1" applyFont="1" applyBorder="1" applyAlignment="1">
      <alignment horizontal="right" vertical="center" wrapText="1"/>
    </xf>
    <xf numFmtId="164" fontId="3" fillId="0" borderId="0" xfId="1" applyNumberFormat="1" applyFont="1" applyBorder="1" applyAlignment="1">
      <alignment vertical="center" wrapText="1"/>
    </xf>
    <xf numFmtId="165" fontId="3" fillId="0" borderId="1" xfId="1" applyNumberFormat="1" applyFont="1" applyFill="1" applyBorder="1" applyAlignment="1">
      <alignment horizontal="center" vertical="center" wrapText="1"/>
    </xf>
    <xf numFmtId="0" fontId="7" fillId="3" borderId="9"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0" fillId="26" borderId="1" xfId="0" applyFont="1" applyFill="1" applyBorder="1" applyAlignment="1">
      <alignment horizontal="center" vertical="center" wrapText="1"/>
    </xf>
    <xf numFmtId="0" fontId="10" fillId="29" borderId="1"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29" borderId="1" xfId="0" applyFont="1" applyFill="1" applyBorder="1" applyAlignment="1">
      <alignment horizontal="center" vertical="center" wrapText="1"/>
    </xf>
    <xf numFmtId="0" fontId="10" fillId="24" borderId="1" xfId="0" applyFont="1" applyFill="1" applyBorder="1" applyAlignment="1">
      <alignment horizontal="center" vertical="center" wrapText="1"/>
    </xf>
    <xf numFmtId="0" fontId="10" fillId="31" borderId="1" xfId="0" applyFont="1" applyFill="1" applyBorder="1" applyAlignment="1">
      <alignment horizontal="center" vertical="center" wrapText="1"/>
    </xf>
    <xf numFmtId="0" fontId="10" fillId="19" borderId="1" xfId="0" applyFont="1" applyFill="1" applyBorder="1" applyAlignment="1">
      <alignment horizontal="center" vertical="center" wrapText="1"/>
    </xf>
    <xf numFmtId="165" fontId="4" fillId="19" borderId="1" xfId="0" applyNumberFormat="1" applyFont="1" applyFill="1" applyBorder="1" applyAlignment="1">
      <alignment horizontal="right" vertical="center" wrapText="1"/>
    </xf>
    <xf numFmtId="43" fontId="4" fillId="19" borderId="1" xfId="0" applyNumberFormat="1" applyFont="1" applyFill="1" applyBorder="1" applyAlignment="1">
      <alignment vertical="center"/>
    </xf>
    <xf numFmtId="0" fontId="3" fillId="10" borderId="10" xfId="0" applyFont="1" applyFill="1" applyBorder="1" applyAlignment="1">
      <alignment horizontal="center" vertical="center" wrapText="1"/>
    </xf>
    <xf numFmtId="0" fontId="3" fillId="10" borderId="0"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4" fillId="10" borderId="10" xfId="0" applyFont="1" applyFill="1" applyBorder="1" applyAlignment="1">
      <alignment wrapText="1"/>
    </xf>
    <xf numFmtId="0" fontId="4" fillId="10" borderId="8" xfId="0" applyFont="1" applyFill="1" applyBorder="1" applyAlignment="1">
      <alignment vertical="center"/>
    </xf>
    <xf numFmtId="0" fontId="4" fillId="10" borderId="0" xfId="0" applyFont="1" applyFill="1" applyBorder="1" applyAlignment="1">
      <alignment vertical="center"/>
    </xf>
    <xf numFmtId="0" fontId="3" fillId="10" borderId="8" xfId="0" applyFont="1" applyFill="1" applyBorder="1" applyAlignment="1">
      <alignment horizontal="right" vertical="center" wrapText="1"/>
    </xf>
    <xf numFmtId="0" fontId="5" fillId="29" borderId="1" xfId="0" applyFont="1" applyFill="1" applyBorder="1" applyAlignment="1">
      <alignment vertical="center" wrapText="1"/>
    </xf>
    <xf numFmtId="0" fontId="21" fillId="19" borderId="1" xfId="0" applyFont="1" applyFill="1" applyBorder="1" applyAlignment="1">
      <alignment horizontal="center" vertical="center" wrapText="1"/>
    </xf>
    <xf numFmtId="0" fontId="21" fillId="19" borderId="1" xfId="0" applyFont="1" applyFill="1" applyBorder="1" applyAlignment="1">
      <alignment horizontal="center" vertical="top" wrapText="1"/>
    </xf>
    <xf numFmtId="0" fontId="21" fillId="9" borderId="1" xfId="0" applyFont="1" applyFill="1" applyBorder="1" applyAlignment="1">
      <alignment horizontal="center" vertical="top" wrapText="1"/>
    </xf>
    <xf numFmtId="0" fontId="21" fillId="10" borderId="7" xfId="0" applyFont="1" applyFill="1" applyBorder="1" applyAlignment="1">
      <alignment horizontal="center" vertical="center" wrapText="1"/>
    </xf>
    <xf numFmtId="0" fontId="21" fillId="29" borderId="1" xfId="0" applyFont="1" applyFill="1" applyBorder="1" applyAlignment="1">
      <alignment horizontal="center" vertical="top" wrapText="1"/>
    </xf>
    <xf numFmtId="43" fontId="3" fillId="19" borderId="1" xfId="1" applyNumberFormat="1" applyFont="1" applyFill="1" applyBorder="1" applyAlignment="1">
      <alignment vertical="center" wrapText="1"/>
    </xf>
    <xf numFmtId="0" fontId="10" fillId="30" borderId="1" xfId="0" applyFont="1" applyFill="1" applyBorder="1" applyAlignment="1">
      <alignment horizontal="center" vertical="center" wrapText="1"/>
    </xf>
    <xf numFmtId="0" fontId="10" fillId="33" borderId="1" xfId="0" applyFont="1" applyFill="1" applyBorder="1" applyAlignment="1">
      <alignment horizontal="center" vertical="center" wrapText="1"/>
    </xf>
    <xf numFmtId="165" fontId="3" fillId="33" borderId="1" xfId="1" applyNumberFormat="1" applyFont="1" applyFill="1" applyBorder="1" applyAlignment="1">
      <alignment vertical="center" wrapText="1"/>
    </xf>
    <xf numFmtId="0" fontId="21" fillId="28" borderId="1" xfId="0" applyFont="1" applyFill="1" applyBorder="1" applyAlignment="1">
      <alignment horizontal="center" vertical="center" wrapText="1"/>
    </xf>
    <xf numFmtId="0" fontId="2" fillId="30" borderId="1" xfId="0" applyFont="1" applyFill="1" applyBorder="1" applyAlignment="1">
      <alignment horizontal="right" vertical="center" wrapText="1"/>
    </xf>
    <xf numFmtId="0" fontId="0" fillId="30" borderId="1" xfId="0" applyFill="1" applyBorder="1" applyAlignment="1">
      <alignment horizontal="right" vertical="center"/>
    </xf>
    <xf numFmtId="0" fontId="17" fillId="0" borderId="1" xfId="0" applyFont="1" applyBorder="1" applyAlignment="1">
      <alignment horizontal="center" vertical="center" wrapText="1"/>
    </xf>
    <xf numFmtId="0" fontId="7" fillId="35" borderId="0" xfId="0" applyFont="1" applyFill="1" applyBorder="1" applyAlignment="1">
      <alignment horizontal="center" vertical="center" wrapText="1"/>
    </xf>
    <xf numFmtId="0" fontId="5" fillId="35" borderId="0" xfId="0" applyFont="1" applyFill="1" applyBorder="1" applyAlignment="1">
      <alignment vertical="center" wrapText="1"/>
    </xf>
    <xf numFmtId="165" fontId="3" fillId="35" borderId="0" xfId="1" applyNumberFormat="1" applyFont="1" applyFill="1" applyBorder="1" applyAlignment="1">
      <alignment horizontal="center" vertical="center" wrapText="1"/>
    </xf>
    <xf numFmtId="165" fontId="3" fillId="35" borderId="0" xfId="1" applyNumberFormat="1" applyFont="1" applyFill="1" applyBorder="1" applyAlignment="1">
      <alignment horizontal="right" vertical="center" wrapText="1"/>
    </xf>
    <xf numFmtId="164" fontId="3" fillId="35" borderId="0" xfId="1" applyNumberFormat="1" applyFont="1" applyFill="1" applyBorder="1" applyAlignment="1">
      <alignment vertical="center" wrapText="1"/>
    </xf>
    <xf numFmtId="164" fontId="3" fillId="35" borderId="0" xfId="1" applyNumberFormat="1" applyFont="1" applyFill="1" applyBorder="1" applyAlignment="1">
      <alignment horizontal="center" vertical="center" wrapText="1"/>
    </xf>
    <xf numFmtId="0" fontId="3" fillId="35" borderId="0" xfId="0" applyFont="1" applyFill="1" applyBorder="1" applyAlignment="1">
      <alignment horizontal="right" vertical="center" wrapText="1"/>
    </xf>
    <xf numFmtId="165" fontId="4" fillId="35" borderId="0" xfId="0" applyNumberFormat="1" applyFont="1" applyFill="1" applyBorder="1" applyAlignment="1">
      <alignment horizontal="right" vertical="center" wrapText="1"/>
    </xf>
    <xf numFmtId="0" fontId="4" fillId="35" borderId="0" xfId="0" applyFont="1" applyFill="1" applyBorder="1" applyAlignment="1">
      <alignment horizontal="right" vertical="center"/>
    </xf>
    <xf numFmtId="0" fontId="0" fillId="35" borderId="0" xfId="0" applyFill="1"/>
    <xf numFmtId="0" fontId="3" fillId="0" borderId="10" xfId="0" applyFont="1" applyBorder="1" applyAlignment="1">
      <alignment vertical="center" wrapText="1"/>
    </xf>
    <xf numFmtId="0" fontId="17" fillId="35" borderId="0" xfId="0" applyFont="1" applyFill="1" applyBorder="1" applyAlignment="1">
      <alignment horizontal="center" vertical="center" wrapText="1"/>
    </xf>
    <xf numFmtId="0" fontId="12" fillId="35" borderId="0" xfId="0" applyFont="1" applyFill="1" applyBorder="1" applyAlignment="1">
      <alignment vertical="center" wrapText="1"/>
    </xf>
    <xf numFmtId="0" fontId="0" fillId="35" borderId="0" xfId="0" applyFill="1" applyBorder="1"/>
    <xf numFmtId="0" fontId="17" fillId="0" borderId="10" xfId="0" applyFont="1" applyFill="1" applyBorder="1" applyAlignment="1">
      <alignment horizontal="center" vertical="center" wrapText="1"/>
    </xf>
    <xf numFmtId="0" fontId="17" fillId="0" borderId="10" xfId="0" applyFont="1" applyFill="1" applyBorder="1" applyAlignment="1">
      <alignment horizontal="center" vertical="center"/>
    </xf>
    <xf numFmtId="0" fontId="5" fillId="0" borderId="10" xfId="0" applyFont="1" applyBorder="1" applyAlignment="1">
      <alignment vertical="center" wrapText="1"/>
    </xf>
    <xf numFmtId="165" fontId="3" fillId="0" borderId="10" xfId="1" applyNumberFormat="1" applyFont="1" applyBorder="1" applyAlignment="1">
      <alignment horizontal="center" vertical="center" wrapText="1"/>
    </xf>
    <xf numFmtId="165" fontId="3" fillId="0" borderId="10" xfId="1" applyNumberFormat="1" applyFont="1" applyBorder="1" applyAlignment="1">
      <alignment horizontal="right" vertical="center" wrapText="1"/>
    </xf>
    <xf numFmtId="164" fontId="3" fillId="0" borderId="10" xfId="1" applyNumberFormat="1" applyFont="1" applyBorder="1" applyAlignment="1">
      <alignment vertical="center" wrapText="1"/>
    </xf>
    <xf numFmtId="164" fontId="3" fillId="0" borderId="10" xfId="1" applyNumberFormat="1" applyFont="1" applyFill="1" applyBorder="1" applyAlignment="1">
      <alignment horizontal="center" vertical="center" wrapText="1"/>
    </xf>
    <xf numFmtId="165" fontId="3" fillId="2" borderId="10" xfId="1" applyNumberFormat="1" applyFont="1" applyFill="1" applyBorder="1" applyAlignment="1">
      <alignment vertical="center" wrapText="1"/>
    </xf>
    <xf numFmtId="0" fontId="3" fillId="0" borderId="10" xfId="0" applyFont="1" applyBorder="1" applyAlignment="1">
      <alignment horizontal="right" vertical="center" wrapText="1"/>
    </xf>
    <xf numFmtId="0" fontId="0" fillId="0" borderId="1" xfId="0" applyBorder="1"/>
    <xf numFmtId="0" fontId="0" fillId="0" borderId="10" xfId="0" applyBorder="1"/>
    <xf numFmtId="0" fontId="17" fillId="35" borderId="10" xfId="0" applyFont="1" applyFill="1" applyBorder="1" applyAlignment="1">
      <alignment horizontal="center" vertical="center" wrapText="1"/>
    </xf>
    <xf numFmtId="0" fontId="7" fillId="35" borderId="12" xfId="0" applyFont="1" applyFill="1" applyBorder="1" applyAlignment="1">
      <alignment horizontal="center" vertical="center" wrapText="1"/>
    </xf>
    <xf numFmtId="0" fontId="5" fillId="35" borderId="10" xfId="0" applyFont="1" applyFill="1" applyBorder="1" applyAlignment="1">
      <alignment vertical="center" wrapText="1"/>
    </xf>
    <xf numFmtId="0" fontId="3" fillId="35" borderId="1" xfId="0" applyFont="1" applyFill="1" applyBorder="1" applyAlignment="1">
      <alignment vertical="center" wrapText="1"/>
    </xf>
    <xf numFmtId="165" fontId="3" fillId="35" borderId="10" xfId="1" applyNumberFormat="1" applyFont="1" applyFill="1" applyBorder="1" applyAlignment="1">
      <alignment horizontal="center" vertical="center" wrapText="1"/>
    </xf>
    <xf numFmtId="164" fontId="3" fillId="35" borderId="10" xfId="1" applyNumberFormat="1" applyFont="1" applyFill="1" applyBorder="1" applyAlignment="1">
      <alignment horizontal="center" vertical="center" wrapText="1"/>
    </xf>
    <xf numFmtId="164" fontId="3" fillId="35" borderId="10" xfId="1" applyNumberFormat="1" applyFont="1" applyFill="1" applyBorder="1" applyAlignment="1">
      <alignment vertical="center" wrapText="1"/>
    </xf>
    <xf numFmtId="0" fontId="3" fillId="35" borderId="10" xfId="0" applyFont="1" applyFill="1" applyBorder="1" applyAlignment="1">
      <alignment horizontal="right" vertical="center" wrapText="1"/>
    </xf>
    <xf numFmtId="165" fontId="4" fillId="35" borderId="10" xfId="0" applyNumberFormat="1" applyFont="1" applyFill="1" applyBorder="1" applyAlignment="1">
      <alignment horizontal="right" vertical="center" wrapText="1"/>
    </xf>
    <xf numFmtId="0" fontId="4" fillId="35" borderId="10" xfId="0" applyFont="1" applyFill="1" applyBorder="1" applyAlignment="1">
      <alignment horizontal="right" vertical="center"/>
    </xf>
    <xf numFmtId="0" fontId="17" fillId="35" borderId="10" xfId="0" applyFont="1" applyFill="1" applyBorder="1" applyAlignment="1">
      <alignment horizontal="center" vertical="center"/>
    </xf>
    <xf numFmtId="0" fontId="7" fillId="35" borderId="14" xfId="0" applyFont="1" applyFill="1" applyBorder="1" applyAlignment="1">
      <alignment horizontal="center" vertical="center" wrapText="1"/>
    </xf>
    <xf numFmtId="0" fontId="3" fillId="35" borderId="10" xfId="0" applyFont="1" applyFill="1" applyBorder="1" applyAlignment="1">
      <alignment vertical="center" wrapText="1"/>
    </xf>
    <xf numFmtId="165" fontId="3" fillId="35" borderId="10" xfId="1" applyNumberFormat="1" applyFont="1" applyFill="1" applyBorder="1" applyAlignment="1">
      <alignment horizontal="right" vertical="center" wrapText="1"/>
    </xf>
    <xf numFmtId="0" fontId="0" fillId="0" borderId="0" xfId="0" applyBorder="1"/>
    <xf numFmtId="0" fontId="3" fillId="35" borderId="1" xfId="0" applyFont="1" applyFill="1" applyBorder="1" applyAlignment="1">
      <alignment horizontal="right" vertical="center" wrapText="1"/>
    </xf>
    <xf numFmtId="0" fontId="24" fillId="2" borderId="1" xfId="0" applyFont="1" applyFill="1" applyBorder="1" applyAlignment="1">
      <alignment horizontal="center" vertical="center" wrapText="1"/>
    </xf>
    <xf numFmtId="0" fontId="11" fillId="32" borderId="7" xfId="0" applyFont="1" applyFill="1" applyBorder="1" applyAlignment="1">
      <alignment vertical="center" wrapText="1"/>
    </xf>
    <xf numFmtId="0" fontId="11" fillId="25" borderId="7" xfId="0" applyFont="1" applyFill="1" applyBorder="1" applyAlignment="1">
      <alignment horizontal="center" vertical="center" wrapText="1"/>
    </xf>
    <xf numFmtId="0" fontId="21" fillId="4" borderId="1" xfId="0" applyFont="1" applyFill="1" applyBorder="1" applyAlignment="1">
      <alignment horizontal="center"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3" fillId="0" borderId="1" xfId="1" applyNumberFormat="1" applyFont="1" applyFill="1" applyBorder="1" applyAlignment="1">
      <alignment horizontal="center" vertical="center" wrapText="1"/>
    </xf>
    <xf numFmtId="0" fontId="7" fillId="13" borderId="1" xfId="0" applyFont="1" applyFill="1" applyBorder="1" applyAlignment="1">
      <alignment horizontal="center" vertical="center" wrapText="1"/>
    </xf>
    <xf numFmtId="0" fontId="22" fillId="10" borderId="0" xfId="0" applyFont="1" applyFill="1" applyAlignment="1">
      <alignment horizontal="center" wrapText="1"/>
    </xf>
    <xf numFmtId="0" fontId="11" fillId="32" borderId="7" xfId="0" applyFont="1" applyFill="1" applyBorder="1" applyAlignment="1">
      <alignment horizontal="center" vertical="center" wrapText="1"/>
    </xf>
    <xf numFmtId="0" fontId="11" fillId="10" borderId="0" xfId="0" applyFont="1" applyFill="1" applyAlignment="1">
      <alignment horizontal="center" vertical="center" wrapText="1"/>
    </xf>
    <xf numFmtId="0" fontId="11" fillId="8" borderId="0" xfId="0" applyFont="1" applyFill="1" applyAlignment="1">
      <alignment horizontal="center" vertical="center" wrapText="1"/>
    </xf>
    <xf numFmtId="0" fontId="21" fillId="12" borderId="0" xfId="0" applyFont="1" applyFill="1" applyBorder="1" applyAlignment="1">
      <alignment horizontal="center" vertical="center" wrapText="1"/>
    </xf>
    <xf numFmtId="0" fontId="21" fillId="12" borderId="7" xfId="0" applyFont="1" applyFill="1" applyBorder="1" applyAlignment="1">
      <alignment horizontal="center" vertical="center" wrapText="1"/>
    </xf>
    <xf numFmtId="0" fontId="11" fillId="25" borderId="7" xfId="0" applyFont="1" applyFill="1" applyBorder="1" applyAlignment="1">
      <alignment horizontal="center" vertical="center" wrapText="1"/>
    </xf>
    <xf numFmtId="0" fontId="23" fillId="4" borderId="0"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8" fillId="10" borderId="7" xfId="0" applyFont="1" applyFill="1" applyBorder="1" applyAlignment="1">
      <alignment horizontal="center" vertical="center" wrapText="1"/>
    </xf>
    <xf numFmtId="165" fontId="3" fillId="0" borderId="1" xfId="1" applyNumberFormat="1" applyFont="1" applyFill="1" applyBorder="1" applyAlignment="1">
      <alignment horizontal="center" vertical="center" wrapText="1"/>
    </xf>
    <xf numFmtId="0" fontId="4" fillId="0" borderId="0" xfId="0" applyFont="1" applyAlignment="1">
      <alignment horizontal="left" vertical="top" wrapText="1"/>
    </xf>
    <xf numFmtId="0" fontId="7" fillId="13"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0" borderId="0" xfId="0" applyFont="1" applyAlignment="1">
      <alignment horizontal="left" vertical="center" wrapText="1"/>
    </xf>
    <xf numFmtId="0" fontId="4" fillId="2" borderId="0" xfId="0" applyFont="1" applyFill="1" applyAlignment="1">
      <alignment horizontal="left" vertical="top" wrapText="1"/>
    </xf>
    <xf numFmtId="0" fontId="7" fillId="3" borderId="9"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3" fillId="0" borderId="1" xfId="0" applyFont="1" applyBorder="1" applyAlignment="1">
      <alignment horizontal="center" vertical="center" wrapText="1"/>
    </xf>
    <xf numFmtId="0" fontId="7" fillId="13" borderId="10" xfId="0" applyFont="1" applyFill="1" applyBorder="1" applyAlignment="1">
      <alignment horizontal="center" vertical="center" wrapText="1"/>
    </xf>
    <xf numFmtId="0" fontId="7" fillId="13" borderId="13"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7" fillId="3" borderId="10"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1" fillId="10" borderId="0" xfId="0" applyFont="1" applyFill="1" applyAlignment="1">
      <alignment horizontal="center" wrapText="1"/>
    </xf>
    <xf numFmtId="0" fontId="20" fillId="27" borderId="0" xfId="0" applyFont="1" applyFill="1" applyAlignment="1">
      <alignment horizontal="center" wrapText="1"/>
    </xf>
    <xf numFmtId="0" fontId="10" fillId="12" borderId="0" xfId="0" applyFont="1" applyFill="1" applyBorder="1" applyAlignment="1">
      <alignment horizontal="center" vertical="center" wrapText="1"/>
    </xf>
    <xf numFmtId="0" fontId="10" fillId="12" borderId="7" xfId="0" applyFont="1" applyFill="1" applyBorder="1" applyAlignment="1">
      <alignment horizontal="center" vertical="center" wrapText="1"/>
    </xf>
    <xf numFmtId="0" fontId="22" fillId="25" borderId="7" xfId="0" applyFont="1" applyFill="1" applyBorder="1" applyAlignment="1">
      <alignment horizontal="center" vertical="center" wrapText="1"/>
    </xf>
    <xf numFmtId="0" fontId="22" fillId="32"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7" fillId="13" borderId="6" xfId="0" applyFont="1" applyFill="1" applyBorder="1" applyAlignment="1">
      <alignment horizontal="center" vertical="center" wrapText="1"/>
    </xf>
    <xf numFmtId="0" fontId="7" fillId="34" borderId="8" xfId="0" applyFont="1" applyFill="1" applyBorder="1" applyAlignment="1">
      <alignment horizontal="center" vertical="center" wrapText="1"/>
    </xf>
    <xf numFmtId="0" fontId="7" fillId="34" borderId="2" xfId="0" applyFont="1" applyFill="1" applyBorder="1" applyAlignment="1">
      <alignment horizontal="center" vertical="center" wrapText="1"/>
    </xf>
    <xf numFmtId="0" fontId="8" fillId="10" borderId="7" xfId="0" applyFont="1" applyFill="1" applyBorder="1" applyAlignment="1">
      <alignment vertical="center" wrapText="1"/>
    </xf>
    <xf numFmtId="164" fontId="3" fillId="0" borderId="0" xfId="1" applyNumberFormat="1" applyFont="1" applyBorder="1" applyAlignment="1">
      <alignment horizontal="center" vertical="center" wrapText="1"/>
    </xf>
    <xf numFmtId="0" fontId="5" fillId="35" borderId="1" xfId="0" applyFont="1" applyFill="1" applyBorder="1" applyAlignment="1">
      <alignment vertical="center" wrapText="1"/>
    </xf>
    <xf numFmtId="0" fontId="12" fillId="35" borderId="1" xfId="0" applyFont="1" applyFill="1" applyBorder="1" applyAlignment="1">
      <alignment vertical="center" wrapText="1"/>
    </xf>
    <xf numFmtId="164" fontId="3" fillId="35" borderId="1" xfId="1" applyNumberFormat="1" applyFont="1" applyFill="1" applyBorder="1" applyAlignment="1">
      <alignment vertical="center" wrapText="1"/>
    </xf>
    <xf numFmtId="164" fontId="3" fillId="35" borderId="1" xfId="1" applyNumberFormat="1" applyFont="1" applyFill="1" applyBorder="1" applyAlignment="1">
      <alignment horizontal="center" vertical="center" wrapText="1"/>
    </xf>
    <xf numFmtId="165" fontId="20" fillId="35" borderId="1" xfId="1" applyNumberFormat="1" applyFont="1" applyFill="1" applyBorder="1" applyAlignment="1">
      <alignment vertical="center" wrapText="1"/>
    </xf>
    <xf numFmtId="165" fontId="3" fillId="35" borderId="1" xfId="1" applyNumberFormat="1" applyFont="1" applyFill="1" applyBorder="1" applyAlignment="1">
      <alignment vertical="center" wrapText="1"/>
    </xf>
    <xf numFmtId="165" fontId="3" fillId="12" borderId="1" xfId="1" applyNumberFormat="1" applyFont="1" applyFill="1" applyBorder="1" applyAlignment="1">
      <alignment vertical="center" wrapText="1"/>
    </xf>
    <xf numFmtId="0" fontId="10" fillId="32" borderId="1" xfId="0" applyFont="1" applyFill="1" applyBorder="1" applyAlignment="1">
      <alignment horizontal="center" vertical="center" wrapText="1"/>
    </xf>
    <xf numFmtId="165" fontId="3" fillId="32" borderId="1" xfId="1" applyNumberFormat="1" applyFont="1" applyFill="1" applyBorder="1" applyAlignment="1">
      <alignment vertical="center" wrapText="1"/>
    </xf>
    <xf numFmtId="165" fontId="0" fillId="13" borderId="1" xfId="0" applyNumberFormat="1" applyFill="1" applyBorder="1" applyAlignment="1">
      <alignment vertical="center"/>
    </xf>
    <xf numFmtId="165" fontId="0" fillId="33" borderId="1" xfId="0" applyNumberFormat="1" applyFill="1" applyBorder="1" applyAlignment="1">
      <alignment vertical="center"/>
    </xf>
    <xf numFmtId="165" fontId="3" fillId="33" borderId="4" xfId="1" applyNumberFormat="1" applyFont="1" applyFill="1" applyBorder="1" applyAlignment="1">
      <alignment vertical="center" wrapText="1"/>
    </xf>
    <xf numFmtId="0" fontId="3" fillId="10" borderId="1" xfId="0" applyFont="1" applyFill="1" applyBorder="1" applyAlignment="1">
      <alignment horizontal="center" vertical="center" wrapText="1"/>
    </xf>
    <xf numFmtId="0" fontId="0" fillId="0" borderId="1" xfId="0" applyBorder="1" applyAlignment="1">
      <alignment vertical="center"/>
    </xf>
    <xf numFmtId="165" fontId="5" fillId="33" borderId="4" xfId="1" applyNumberFormat="1" applyFont="1" applyFill="1" applyBorder="1" applyAlignment="1">
      <alignment vertical="center" wrapText="1"/>
    </xf>
    <xf numFmtId="0" fontId="17" fillId="0" borderId="10" xfId="0" applyFont="1" applyFill="1" applyBorder="1" applyAlignment="1">
      <alignment vertical="center" wrapText="1"/>
    </xf>
    <xf numFmtId="0" fontId="5" fillId="0" borderId="10" xfId="0" applyFont="1" applyFill="1" applyBorder="1" applyAlignment="1">
      <alignment vertical="center" wrapText="1"/>
    </xf>
    <xf numFmtId="0" fontId="3" fillId="0" borderId="10" xfId="0" applyFont="1" applyFill="1" applyBorder="1" applyAlignment="1">
      <alignment vertical="center" wrapText="1"/>
    </xf>
    <xf numFmtId="165" fontId="3" fillId="0" borderId="10" xfId="1" applyNumberFormat="1" applyFont="1" applyFill="1" applyBorder="1" applyAlignment="1">
      <alignment horizontal="center" vertical="center" wrapText="1"/>
    </xf>
    <xf numFmtId="164" fontId="3" fillId="0" borderId="10" xfId="1" applyNumberFormat="1" applyFont="1" applyFill="1" applyBorder="1" applyAlignment="1">
      <alignment vertical="center" wrapText="1"/>
    </xf>
    <xf numFmtId="165" fontId="20" fillId="0" borderId="10" xfId="1" applyNumberFormat="1" applyFont="1" applyFill="1" applyBorder="1" applyAlignment="1">
      <alignment vertical="center" wrapText="1"/>
    </xf>
    <xf numFmtId="165" fontId="3" fillId="0" borderId="10" xfId="1" applyNumberFormat="1" applyFont="1" applyFill="1" applyBorder="1" applyAlignment="1">
      <alignment vertical="center" wrapText="1"/>
    </xf>
    <xf numFmtId="0" fontId="3" fillId="0" borderId="10" xfId="0" applyFont="1" applyFill="1" applyBorder="1" applyAlignment="1">
      <alignment horizontal="right" vertical="center" wrapText="1"/>
    </xf>
    <xf numFmtId="165" fontId="4" fillId="0" borderId="10" xfId="0" applyNumberFormat="1" applyFont="1" applyFill="1" applyBorder="1" applyAlignment="1">
      <alignment horizontal="right" vertical="center" wrapText="1"/>
    </xf>
    <xf numFmtId="0" fontId="4" fillId="0" borderId="10" xfId="0" applyFont="1" applyFill="1" applyBorder="1" applyAlignment="1">
      <alignment horizontal="right" vertical="center"/>
    </xf>
    <xf numFmtId="0" fontId="0" fillId="35" borderId="1" xfId="0" applyFill="1" applyBorder="1" applyAlignment="1">
      <alignment vertical="center" wrapText="1"/>
    </xf>
    <xf numFmtId="0" fontId="7" fillId="35" borderId="1" xfId="0" applyFont="1" applyFill="1" applyBorder="1" applyAlignment="1">
      <alignment horizontal="center" vertical="center" wrapText="1"/>
    </xf>
    <xf numFmtId="165" fontId="3" fillId="35" borderId="1" xfId="1" applyNumberFormat="1" applyFont="1" applyFill="1" applyBorder="1" applyAlignment="1">
      <alignment horizontal="right" vertical="center" wrapText="1"/>
    </xf>
    <xf numFmtId="165" fontId="4" fillId="35" borderId="1" xfId="0" applyNumberFormat="1" applyFont="1" applyFill="1" applyBorder="1" applyAlignment="1">
      <alignment horizontal="right" vertical="center" wrapText="1"/>
    </xf>
    <xf numFmtId="0" fontId="7" fillId="5" borderId="1" xfId="0" applyFont="1" applyFill="1" applyBorder="1" applyAlignment="1">
      <alignment horizontal="center" vertical="center" wrapText="1"/>
    </xf>
    <xf numFmtId="0" fontId="7" fillId="36" borderId="1" xfId="0" applyFont="1" applyFill="1" applyBorder="1" applyAlignment="1">
      <alignment horizontal="center" vertical="center" wrapText="1"/>
    </xf>
    <xf numFmtId="0" fontId="4" fillId="0" borderId="1" xfId="0" applyFont="1" applyBorder="1" applyAlignment="1">
      <alignment horizontal="center" wrapText="1"/>
    </xf>
    <xf numFmtId="0" fontId="4" fillId="0" borderId="0" xfId="0" applyFont="1" applyBorder="1" applyAlignment="1">
      <alignment horizontal="center" wrapText="1"/>
    </xf>
    <xf numFmtId="0" fontId="4" fillId="0" borderId="4" xfId="0" applyFont="1" applyBorder="1" applyAlignment="1">
      <alignment horizontal="right" vertical="center"/>
    </xf>
    <xf numFmtId="0" fontId="4" fillId="35" borderId="4" xfId="0" applyFont="1" applyFill="1" applyBorder="1" applyAlignment="1">
      <alignment horizontal="right" vertical="center"/>
    </xf>
    <xf numFmtId="0" fontId="4" fillId="0" borderId="4" xfId="0" applyFont="1" applyFill="1" applyBorder="1" applyAlignment="1">
      <alignment horizontal="right" vertical="center"/>
    </xf>
    <xf numFmtId="0" fontId="4" fillId="0" borderId="4" xfId="0" applyFont="1" applyBorder="1" applyAlignment="1">
      <alignment vertical="center"/>
    </xf>
    <xf numFmtId="0" fontId="0" fillId="0" borderId="2" xfId="0" applyBorder="1"/>
    <xf numFmtId="0" fontId="0" fillId="35" borderId="2" xfId="0" applyFill="1" applyBorder="1"/>
    <xf numFmtId="0" fontId="0" fillId="0" borderId="2" xfId="0" applyFill="1" applyBorder="1"/>
  </cellXfs>
  <cellStyles count="3">
    <cellStyle name="Millares" xfId="1" builtinId="3"/>
    <cellStyle name="Normal" xfId="0" builtinId="0"/>
    <cellStyle name="Porcentaje" xfId="2" builtinId="5"/>
  </cellStyles>
  <dxfs count="0"/>
  <tableStyles count="0" defaultTableStyle="TableStyleMedium2" defaultPivotStyle="PivotStyleMedium9"/>
  <colors>
    <mruColors>
      <color rgb="FF99FF33"/>
      <color rgb="FFFFFF99"/>
      <color rgb="FFFFFF66"/>
      <color rgb="FF6600FF"/>
      <color rgb="FFFFFFCC"/>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U73"/>
  <sheetViews>
    <sheetView tabSelected="1" topLeftCell="K1" zoomScale="70" zoomScaleNormal="70" workbookViewId="0">
      <selection activeCell="E39" sqref="E39"/>
    </sheetView>
  </sheetViews>
  <sheetFormatPr baseColWidth="10" defaultRowHeight="15.75" x14ac:dyDescent="0.25"/>
  <cols>
    <col min="1" max="1" width="23.140625" style="2" customWidth="1"/>
    <col min="2" max="2" width="28.28515625" style="45" customWidth="1"/>
    <col min="3" max="3" width="21.28515625" style="45" customWidth="1"/>
    <col min="4" max="4" width="18.140625" style="45" customWidth="1"/>
    <col min="5" max="5" width="22.28515625" style="45" customWidth="1"/>
    <col min="6" max="6" width="21" style="45" customWidth="1"/>
    <col min="7" max="7" width="20.85546875" style="45" customWidth="1"/>
    <col min="8" max="11" width="24.5703125" style="45" customWidth="1"/>
    <col min="12" max="12" width="20.42578125" style="11" customWidth="1"/>
    <col min="13" max="13" width="17.7109375" style="29" customWidth="1"/>
    <col min="14" max="17" width="31.5703125" style="32" customWidth="1"/>
    <col min="18" max="18" width="16.85546875" style="91" customWidth="1"/>
    <col min="19" max="19" width="17.5703125" style="31" customWidth="1"/>
  </cols>
  <sheetData>
    <row r="1" spans="1:19" ht="31.5" customHeight="1" x14ac:dyDescent="0.25">
      <c r="A1" s="228" t="s">
        <v>80</v>
      </c>
      <c r="B1" s="228"/>
      <c r="C1" s="228"/>
      <c r="D1" s="228"/>
      <c r="E1" s="228"/>
      <c r="F1" s="228"/>
      <c r="G1" s="228"/>
      <c r="H1" s="228"/>
      <c r="I1" s="228"/>
      <c r="J1" s="228"/>
      <c r="K1" s="228"/>
      <c r="L1" s="228"/>
      <c r="M1" s="228"/>
      <c r="N1" s="228"/>
      <c r="O1" s="228"/>
      <c r="P1" s="228"/>
      <c r="Q1" s="228"/>
      <c r="R1" s="228"/>
      <c r="S1" s="228"/>
    </row>
    <row r="2" spans="1:19" ht="22.5" customHeight="1" x14ac:dyDescent="0.25">
      <c r="A2" s="227" t="s">
        <v>1</v>
      </c>
      <c r="B2" s="227"/>
      <c r="C2" s="227"/>
      <c r="D2" s="227"/>
      <c r="E2" s="227"/>
      <c r="F2" s="227"/>
      <c r="G2" s="227"/>
      <c r="H2" s="227"/>
      <c r="I2" s="227"/>
      <c r="J2" s="227"/>
      <c r="K2" s="227"/>
      <c r="L2" s="227"/>
      <c r="M2" s="227"/>
      <c r="N2" s="227"/>
      <c r="O2" s="227"/>
      <c r="P2" s="227"/>
      <c r="Q2" s="227"/>
      <c r="R2" s="227"/>
      <c r="S2" s="227"/>
    </row>
    <row r="3" spans="1:19" ht="48.75" customHeight="1" x14ac:dyDescent="0.25">
      <c r="A3" s="229" t="s">
        <v>0</v>
      </c>
      <c r="B3" s="231" t="s">
        <v>120</v>
      </c>
      <c r="C3" s="231"/>
      <c r="D3" s="231"/>
      <c r="E3" s="231"/>
      <c r="F3" s="231"/>
      <c r="G3" s="231"/>
      <c r="H3" s="231"/>
      <c r="I3" s="219"/>
      <c r="J3" s="219"/>
      <c r="K3" s="219"/>
      <c r="L3" s="226" t="s">
        <v>121</v>
      </c>
      <c r="M3" s="226"/>
      <c r="N3" s="226"/>
      <c r="O3" s="226"/>
      <c r="P3" s="226"/>
      <c r="Q3" s="226"/>
      <c r="R3" s="226"/>
      <c r="S3" s="232" t="s">
        <v>152</v>
      </c>
    </row>
    <row r="4" spans="1:19" ht="179.25" customHeight="1" x14ac:dyDescent="0.25">
      <c r="A4" s="230"/>
      <c r="B4" s="164" t="s">
        <v>122</v>
      </c>
      <c r="C4" s="148" t="s">
        <v>123</v>
      </c>
      <c r="D4" s="220" t="s">
        <v>146</v>
      </c>
      <c r="E4" s="146" t="s">
        <v>116</v>
      </c>
      <c r="F4" s="169" t="s">
        <v>117</v>
      </c>
      <c r="G4" s="147" t="s">
        <v>118</v>
      </c>
      <c r="H4" s="163" t="s">
        <v>147</v>
      </c>
      <c r="I4" s="152" t="s">
        <v>153</v>
      </c>
      <c r="J4" s="152" t="s">
        <v>154</v>
      </c>
      <c r="K4" s="152" t="s">
        <v>155</v>
      </c>
      <c r="L4" s="148" t="s">
        <v>126</v>
      </c>
      <c r="M4" s="149" t="s">
        <v>125</v>
      </c>
      <c r="N4" s="163" t="s">
        <v>148</v>
      </c>
      <c r="O4" s="163" t="s">
        <v>149</v>
      </c>
      <c r="P4" s="163" t="s">
        <v>150</v>
      </c>
      <c r="Q4" s="163" t="s">
        <v>151</v>
      </c>
      <c r="R4" s="172" t="s">
        <v>26</v>
      </c>
      <c r="S4" s="233"/>
    </row>
    <row r="5" spans="1:19" s="1" customFormat="1" ht="3.75" customHeight="1" x14ac:dyDescent="0.25">
      <c r="A5" s="155"/>
      <c r="B5" s="156"/>
      <c r="C5" s="156"/>
      <c r="D5" s="156"/>
      <c r="E5" s="156"/>
      <c r="F5" s="156"/>
      <c r="G5" s="156"/>
      <c r="H5" s="156"/>
      <c r="I5" s="156"/>
      <c r="J5" s="156"/>
      <c r="K5" s="156"/>
      <c r="L5" s="157"/>
      <c r="M5" s="158"/>
      <c r="N5" s="160"/>
      <c r="O5" s="160"/>
      <c r="P5" s="160"/>
      <c r="Q5" s="160"/>
      <c r="R5" s="161"/>
      <c r="S5" s="159"/>
    </row>
    <row r="6" spans="1:19" ht="47.25" customHeight="1" x14ac:dyDescent="0.25">
      <c r="A6" s="162" t="s">
        <v>16</v>
      </c>
      <c r="B6" s="47">
        <v>23158078.809999999</v>
      </c>
      <c r="C6" s="69">
        <v>1122898.6199999999</v>
      </c>
      <c r="D6" s="69">
        <v>45364.81</v>
      </c>
      <c r="E6" s="69">
        <f>+(D6*265)</f>
        <v>12021674.649999999</v>
      </c>
      <c r="F6" s="69">
        <f>+(D6*1750)</f>
        <v>79388417.5</v>
      </c>
      <c r="G6" s="69">
        <f>+(D6*3001)</f>
        <v>136139794.81</v>
      </c>
      <c r="H6" s="47">
        <f>+(B6+C6+D6)</f>
        <v>24326342.239999998</v>
      </c>
      <c r="I6" s="47">
        <f>+(B6+C6+E6)</f>
        <v>36302652.079999998</v>
      </c>
      <c r="J6" s="47">
        <f>+(B6+C6+F6)</f>
        <v>103669394.93000001</v>
      </c>
      <c r="K6" s="47">
        <f>+(B6+C6+G6)</f>
        <v>160420772.24000001</v>
      </c>
      <c r="L6" s="111">
        <v>110000</v>
      </c>
      <c r="M6" s="112">
        <v>1000000</v>
      </c>
      <c r="N6" s="153">
        <f>+(H6+L6+M6)</f>
        <v>25436342.239999998</v>
      </c>
      <c r="O6" s="153">
        <f>+(I6+L6+M6)</f>
        <v>37412652.079999998</v>
      </c>
      <c r="P6" s="153">
        <f>+(J6+L6+M6)</f>
        <v>104779394.93000001</v>
      </c>
      <c r="Q6" s="153">
        <f>+(K6+L6+M6)</f>
        <v>161530772.24000001</v>
      </c>
      <c r="R6" s="88">
        <v>60</v>
      </c>
      <c r="S6" s="113">
        <v>700000</v>
      </c>
    </row>
    <row r="7" spans="1:19" ht="75.75" customHeight="1" x14ac:dyDescent="0.25">
      <c r="A7" s="162" t="s">
        <v>52</v>
      </c>
      <c r="B7" s="47">
        <v>9691411.8100000005</v>
      </c>
      <c r="C7" s="69">
        <v>1122898.6199999999</v>
      </c>
      <c r="D7" s="69">
        <v>45364.81</v>
      </c>
      <c r="E7" s="69">
        <f t="shared" ref="E7:E9" si="0">+(D7*265)</f>
        <v>12021674.649999999</v>
      </c>
      <c r="F7" s="69">
        <f t="shared" ref="F7:F9" si="1">+(D7*1750)</f>
        <v>79388417.5</v>
      </c>
      <c r="G7" s="69">
        <f t="shared" ref="G7:G9" si="2">+(D7*3001)</f>
        <v>136139794.81</v>
      </c>
      <c r="H7" s="47">
        <f>+(B7+C7+D7)</f>
        <v>10859675.24</v>
      </c>
      <c r="I7" s="47">
        <f t="shared" ref="I7:I9" si="3">+(B7+C7+E7)</f>
        <v>22835985.079999998</v>
      </c>
      <c r="J7" s="47">
        <f t="shared" ref="J7:J9" si="4">+(B7+C7+F7)</f>
        <v>90202727.930000007</v>
      </c>
      <c r="K7" s="47">
        <f t="shared" ref="K7:K9" si="5">+(B7+C7+G7)</f>
        <v>146954105.24000001</v>
      </c>
      <c r="L7" s="111">
        <v>110000</v>
      </c>
      <c r="M7" s="112">
        <v>1000000</v>
      </c>
      <c r="N7" s="153">
        <f t="shared" ref="N7:N11" si="6">+(H7+L7+M7)</f>
        <v>11969675.24</v>
      </c>
      <c r="O7" s="153">
        <f t="shared" ref="O7:O9" si="7">+(I7+L7+M7)</f>
        <v>23945985.079999998</v>
      </c>
      <c r="P7" s="153">
        <f t="shared" ref="P7:P9" si="8">+(J7+L7+M7)</f>
        <v>91312727.930000007</v>
      </c>
      <c r="Q7" s="153">
        <f t="shared" ref="Q7:Q9" si="9">+(K7+L7+M7)</f>
        <v>148064105.24000001</v>
      </c>
      <c r="R7" s="88">
        <v>60</v>
      </c>
      <c r="S7" s="113">
        <v>700000</v>
      </c>
    </row>
    <row r="8" spans="1:19" ht="101.25" customHeight="1" x14ac:dyDescent="0.25">
      <c r="A8" s="162" t="s">
        <v>53</v>
      </c>
      <c r="B8" s="47">
        <v>9291411.8100000005</v>
      </c>
      <c r="C8" s="69">
        <v>1122898.6199999999</v>
      </c>
      <c r="D8" s="69">
        <v>45364.81</v>
      </c>
      <c r="E8" s="69">
        <f t="shared" si="0"/>
        <v>12021674.649999999</v>
      </c>
      <c r="F8" s="69">
        <f t="shared" si="1"/>
        <v>79388417.5</v>
      </c>
      <c r="G8" s="69">
        <f t="shared" si="2"/>
        <v>136139794.81</v>
      </c>
      <c r="H8" s="47">
        <f>+(B8+C8+D8)</f>
        <v>10459675.24</v>
      </c>
      <c r="I8" s="47">
        <f t="shared" si="3"/>
        <v>22435985.079999998</v>
      </c>
      <c r="J8" s="47">
        <f t="shared" si="4"/>
        <v>89802727.930000007</v>
      </c>
      <c r="K8" s="47">
        <f t="shared" si="5"/>
        <v>146554105.24000001</v>
      </c>
      <c r="L8" s="111">
        <v>110000</v>
      </c>
      <c r="M8" s="112">
        <v>1000000</v>
      </c>
      <c r="N8" s="153">
        <f t="shared" si="6"/>
        <v>11569675.24</v>
      </c>
      <c r="O8" s="153">
        <f t="shared" si="7"/>
        <v>23545985.079999998</v>
      </c>
      <c r="P8" s="153">
        <f t="shared" si="8"/>
        <v>90912727.930000007</v>
      </c>
      <c r="Q8" s="153">
        <f t="shared" si="9"/>
        <v>147664105.24000001</v>
      </c>
      <c r="R8" s="88">
        <v>60</v>
      </c>
      <c r="S8" s="113">
        <v>700000</v>
      </c>
    </row>
    <row r="9" spans="1:19" ht="74.25" customHeight="1" x14ac:dyDescent="0.25">
      <c r="A9" s="162" t="s">
        <v>17</v>
      </c>
      <c r="B9" s="47">
        <v>7591411.8099999996</v>
      </c>
      <c r="C9" s="69">
        <v>1122898.6200000001</v>
      </c>
      <c r="D9" s="69">
        <v>45364.81</v>
      </c>
      <c r="E9" s="69">
        <f t="shared" si="0"/>
        <v>12021674.649999999</v>
      </c>
      <c r="F9" s="69">
        <f t="shared" si="1"/>
        <v>79388417.5</v>
      </c>
      <c r="G9" s="69">
        <f t="shared" si="2"/>
        <v>136139794.81</v>
      </c>
      <c r="H9" s="47">
        <f>+(B9+C9+D9)</f>
        <v>8759675.2400000002</v>
      </c>
      <c r="I9" s="47">
        <f t="shared" si="3"/>
        <v>20735985.079999998</v>
      </c>
      <c r="J9" s="47">
        <f t="shared" si="4"/>
        <v>88102727.930000007</v>
      </c>
      <c r="K9" s="47">
        <f t="shared" si="5"/>
        <v>144854105.24000001</v>
      </c>
      <c r="L9" s="111">
        <v>110000</v>
      </c>
      <c r="M9" s="112">
        <v>1000000</v>
      </c>
      <c r="N9" s="153">
        <f t="shared" si="6"/>
        <v>9869675.2400000002</v>
      </c>
      <c r="O9" s="153">
        <f t="shared" si="7"/>
        <v>21845985.079999998</v>
      </c>
      <c r="P9" s="153">
        <f t="shared" si="8"/>
        <v>89212727.930000007</v>
      </c>
      <c r="Q9" s="153">
        <f t="shared" si="9"/>
        <v>145964105.24000001</v>
      </c>
      <c r="R9" s="88">
        <v>60</v>
      </c>
      <c r="S9" s="113">
        <v>700000</v>
      </c>
    </row>
    <row r="10" spans="1:19" s="1" customFormat="1" ht="6.75" customHeight="1" x14ac:dyDescent="0.25">
      <c r="A10" s="67"/>
      <c r="B10" s="47"/>
      <c r="C10" s="69"/>
      <c r="D10" s="69"/>
      <c r="E10" s="69"/>
      <c r="F10" s="69"/>
      <c r="G10" s="69"/>
      <c r="H10" s="47"/>
      <c r="I10" s="47"/>
      <c r="J10" s="47"/>
      <c r="K10" s="47"/>
      <c r="L10" s="57"/>
      <c r="M10" s="70"/>
      <c r="N10" s="153"/>
      <c r="O10" s="153"/>
      <c r="P10" s="153"/>
      <c r="Q10" s="153"/>
      <c r="R10" s="57"/>
      <c r="S10" s="89"/>
    </row>
    <row r="11" spans="1:19" ht="74.25" customHeight="1" x14ac:dyDescent="0.25">
      <c r="A11" s="162" t="s">
        <v>73</v>
      </c>
      <c r="B11" s="47">
        <f>SUM(B6:B9)</f>
        <v>49732314.240000002</v>
      </c>
      <c r="C11" s="69">
        <v>1122898.6200000001</v>
      </c>
      <c r="D11" s="69">
        <v>45364.81</v>
      </c>
      <c r="E11" s="69">
        <v>38208974.649999999</v>
      </c>
      <c r="F11" s="69">
        <v>252323417.5</v>
      </c>
      <c r="G11" s="69">
        <v>432698614.81</v>
      </c>
      <c r="H11" s="47">
        <f>+(B11+C11+D11)</f>
        <v>50900577.670000002</v>
      </c>
      <c r="I11" s="47">
        <f t="shared" ref="I11" si="10">+(B11+C11+E11)</f>
        <v>89064187.50999999</v>
      </c>
      <c r="J11" s="47">
        <f t="shared" ref="J11" si="11">+(B11+C11+F11)</f>
        <v>303178630.36000001</v>
      </c>
      <c r="K11" s="47">
        <f t="shared" ref="K11" si="12">+(B11+C11+G11)</f>
        <v>483553827.67000002</v>
      </c>
      <c r="L11" s="112">
        <v>110000</v>
      </c>
      <c r="M11" s="112">
        <v>1000000</v>
      </c>
      <c r="N11" s="153">
        <f t="shared" si="6"/>
        <v>52010577.670000002</v>
      </c>
      <c r="O11" s="153">
        <f t="shared" ref="O11" si="13">+(I11+L11+M11)</f>
        <v>90174187.50999999</v>
      </c>
      <c r="P11" s="153">
        <f t="shared" ref="P11" si="14">+(J11+L11+M11)</f>
        <v>304288630.36000001</v>
      </c>
      <c r="Q11" s="153">
        <f t="shared" ref="Q11" si="15">+(K11+L11+M11)</f>
        <v>484663827.67000002</v>
      </c>
      <c r="R11" s="90">
        <v>60</v>
      </c>
      <c r="S11" s="112">
        <v>700000</v>
      </c>
    </row>
    <row r="12" spans="1:19" x14ac:dyDescent="0.25">
      <c r="M12" s="33"/>
      <c r="S12" s="32"/>
    </row>
    <row r="13" spans="1:19" ht="17.25" x14ac:dyDescent="0.3">
      <c r="A13" s="225" t="s">
        <v>74</v>
      </c>
      <c r="B13" s="225"/>
      <c r="C13" s="225"/>
      <c r="D13" s="225"/>
      <c r="E13" s="225"/>
      <c r="F13" s="225"/>
      <c r="G13" s="225"/>
      <c r="H13" s="225"/>
      <c r="I13" s="225"/>
      <c r="J13" s="225"/>
      <c r="K13" s="225"/>
      <c r="L13" s="225"/>
      <c r="M13" s="225"/>
      <c r="N13" s="225"/>
      <c r="O13" s="225"/>
      <c r="P13" s="225"/>
      <c r="Q13" s="225"/>
      <c r="R13" s="225"/>
      <c r="S13" s="225"/>
    </row>
    <row r="14" spans="1:19" ht="39" customHeight="1" x14ac:dyDescent="0.25">
      <c r="A14" s="229" t="s">
        <v>0</v>
      </c>
      <c r="B14" s="231" t="s">
        <v>120</v>
      </c>
      <c r="C14" s="231"/>
      <c r="D14" s="231"/>
      <c r="E14" s="231"/>
      <c r="F14" s="231"/>
      <c r="G14" s="231"/>
      <c r="H14" s="231"/>
      <c r="I14" s="219"/>
      <c r="J14" s="219"/>
      <c r="K14" s="219"/>
      <c r="L14" s="226" t="s">
        <v>121</v>
      </c>
      <c r="M14" s="226"/>
      <c r="N14" s="226"/>
      <c r="O14" s="226"/>
      <c r="P14" s="226"/>
      <c r="Q14" s="226"/>
      <c r="R14" s="226"/>
      <c r="S14" s="218"/>
    </row>
    <row r="15" spans="1:19" ht="155.25" customHeight="1" x14ac:dyDescent="0.25">
      <c r="A15" s="230"/>
      <c r="B15" s="164" t="s">
        <v>127</v>
      </c>
      <c r="C15" s="148" t="s">
        <v>128</v>
      </c>
      <c r="D15" s="220" t="s">
        <v>178</v>
      </c>
      <c r="E15" s="146" t="s">
        <v>116</v>
      </c>
      <c r="F15" s="169" t="s">
        <v>117</v>
      </c>
      <c r="G15" s="147" t="s">
        <v>118</v>
      </c>
      <c r="H15" s="163" t="s">
        <v>147</v>
      </c>
      <c r="I15" s="152" t="s">
        <v>153</v>
      </c>
      <c r="J15" s="152" t="s">
        <v>154</v>
      </c>
      <c r="K15" s="152" t="s">
        <v>155</v>
      </c>
      <c r="L15" s="165" t="s">
        <v>124</v>
      </c>
      <c r="M15" s="167" t="s">
        <v>129</v>
      </c>
      <c r="N15" s="163" t="s">
        <v>156</v>
      </c>
      <c r="O15" s="163" t="s">
        <v>157</v>
      </c>
      <c r="P15" s="163" t="s">
        <v>158</v>
      </c>
      <c r="Q15" s="163" t="s">
        <v>159</v>
      </c>
      <c r="R15" s="172" t="s">
        <v>26</v>
      </c>
      <c r="S15" s="232" t="s">
        <v>152</v>
      </c>
    </row>
    <row r="16" spans="1:19" s="1" customFormat="1" ht="3.75" customHeight="1" x14ac:dyDescent="0.25">
      <c r="A16" s="166"/>
      <c r="B16" s="156"/>
      <c r="C16" s="156"/>
      <c r="D16" s="156"/>
      <c r="E16" s="156"/>
      <c r="F16" s="156"/>
      <c r="G16" s="156"/>
      <c r="H16" s="156"/>
      <c r="I16" s="156"/>
      <c r="J16" s="156"/>
      <c r="K16" s="156"/>
      <c r="L16" s="157"/>
      <c r="M16" s="158"/>
      <c r="N16" s="160"/>
      <c r="O16" s="160"/>
      <c r="P16" s="160"/>
      <c r="Q16" s="160"/>
      <c r="R16" s="161"/>
      <c r="S16" s="233"/>
    </row>
    <row r="17" spans="1:21" ht="53.25" customHeight="1" x14ac:dyDescent="0.25">
      <c r="A17" s="17" t="s">
        <v>16</v>
      </c>
      <c r="B17" s="114">
        <v>23156573.809999999</v>
      </c>
      <c r="C17" s="69">
        <v>249143.62</v>
      </c>
      <c r="D17" s="69">
        <v>15740.19</v>
      </c>
      <c r="E17" s="69">
        <f>+(D17*265)</f>
        <v>4171150.35</v>
      </c>
      <c r="F17" s="69">
        <f>+(D17*1750)</f>
        <v>27545332.5</v>
      </c>
      <c r="G17" s="69">
        <f>+(D17*3001)</f>
        <v>47236310.190000005</v>
      </c>
      <c r="H17" s="47">
        <f>+(B17+C17+D17)</f>
        <v>23421457.620000001</v>
      </c>
      <c r="I17" s="47">
        <f>+(B17+C17+E17)</f>
        <v>27576867.780000001</v>
      </c>
      <c r="J17" s="47">
        <f>+(B17+C17+F17)</f>
        <v>50951049.93</v>
      </c>
      <c r="K17" s="47">
        <f>+(B17+C17+G17)</f>
        <v>70642027.620000005</v>
      </c>
      <c r="L17" s="58">
        <v>82500</v>
      </c>
      <c r="M17" s="30">
        <v>750000</v>
      </c>
      <c r="N17" s="153">
        <f>+(H17+L17+M17)</f>
        <v>24253957.620000001</v>
      </c>
      <c r="O17" s="153">
        <f>+(I17+L17+M17)</f>
        <v>28409367.780000001</v>
      </c>
      <c r="P17" s="153">
        <f>+(J17+L17+M17)</f>
        <v>51783549.93</v>
      </c>
      <c r="Q17" s="153">
        <f>+(K17+L17+M17)</f>
        <v>71474527.620000005</v>
      </c>
      <c r="R17" s="173" t="s">
        <v>82</v>
      </c>
      <c r="S17" s="87">
        <v>0</v>
      </c>
    </row>
    <row r="18" spans="1:21" ht="71.25" x14ac:dyDescent="0.25">
      <c r="A18" s="17" t="s">
        <v>52</v>
      </c>
      <c r="B18" s="114">
        <v>9689906.8100000005</v>
      </c>
      <c r="C18" s="69">
        <v>249143.62</v>
      </c>
      <c r="D18" s="69">
        <v>15740.19</v>
      </c>
      <c r="E18" s="69">
        <f t="shared" ref="E18:E20" si="16">+(D18*265)</f>
        <v>4171150.35</v>
      </c>
      <c r="F18" s="69">
        <f t="shared" ref="F18:F20" si="17">+(D18*1750)</f>
        <v>27545332.5</v>
      </c>
      <c r="G18" s="69">
        <f t="shared" ref="G18:G20" si="18">+(D18*3001)</f>
        <v>47236310.190000005</v>
      </c>
      <c r="H18" s="47">
        <f>+(B18+C18+D18)</f>
        <v>9954790.6199999992</v>
      </c>
      <c r="I18" s="47">
        <f t="shared" ref="I18:I20" si="19">+(B18+C18+E18)</f>
        <v>14110200.779999999</v>
      </c>
      <c r="J18" s="47">
        <f t="shared" ref="J18:J20" si="20">+(B18+C18+F18)</f>
        <v>37484382.93</v>
      </c>
      <c r="K18" s="47">
        <f t="shared" ref="K18:K20" si="21">+(B18+C18+G18)</f>
        <v>57175360.620000005</v>
      </c>
      <c r="L18" s="58">
        <v>82500</v>
      </c>
      <c r="M18" s="30">
        <v>750000</v>
      </c>
      <c r="N18" s="153">
        <f>+(H18+L18+M18)</f>
        <v>10787290.619999999</v>
      </c>
      <c r="O18" s="153">
        <f t="shared" ref="O18:O20" si="22">+(I18+L18+M18)</f>
        <v>14942700.779999999</v>
      </c>
      <c r="P18" s="153">
        <f t="shared" ref="P18:P20" si="23">+(J18+L18+M18)</f>
        <v>38316882.93</v>
      </c>
      <c r="Q18" s="153">
        <f t="shared" ref="Q18:Q20" si="24">+(K18+L18+M18)</f>
        <v>58007860.620000005</v>
      </c>
      <c r="R18" s="173" t="s">
        <v>82</v>
      </c>
      <c r="S18" s="87">
        <v>0</v>
      </c>
    </row>
    <row r="19" spans="1:21" ht="85.5" x14ac:dyDescent="0.25">
      <c r="A19" s="17" t="s">
        <v>53</v>
      </c>
      <c r="B19" s="114">
        <v>9289906.8100000005</v>
      </c>
      <c r="C19" s="69">
        <v>249143.62</v>
      </c>
      <c r="D19" s="69">
        <v>15740.19</v>
      </c>
      <c r="E19" s="69">
        <f t="shared" si="16"/>
        <v>4171150.35</v>
      </c>
      <c r="F19" s="69">
        <f t="shared" si="17"/>
        <v>27545332.5</v>
      </c>
      <c r="G19" s="69">
        <f t="shared" si="18"/>
        <v>47236310.190000005</v>
      </c>
      <c r="H19" s="47">
        <f>+(B19+C19+D19)</f>
        <v>9554790.6199999992</v>
      </c>
      <c r="I19" s="47">
        <f t="shared" si="19"/>
        <v>13710200.779999999</v>
      </c>
      <c r="J19" s="47">
        <f t="shared" si="20"/>
        <v>37084382.93</v>
      </c>
      <c r="K19" s="47">
        <f t="shared" si="21"/>
        <v>56775360.620000005</v>
      </c>
      <c r="L19" s="58">
        <v>82500</v>
      </c>
      <c r="M19" s="30">
        <v>750000</v>
      </c>
      <c r="N19" s="153">
        <f>+(H19+L19+M19)</f>
        <v>10387290.619999999</v>
      </c>
      <c r="O19" s="153">
        <f t="shared" si="22"/>
        <v>14542700.779999999</v>
      </c>
      <c r="P19" s="153">
        <f t="shared" si="23"/>
        <v>37916882.93</v>
      </c>
      <c r="Q19" s="153">
        <f t="shared" si="24"/>
        <v>57607860.620000005</v>
      </c>
      <c r="R19" s="173" t="s">
        <v>82</v>
      </c>
      <c r="S19" s="87">
        <v>0</v>
      </c>
    </row>
    <row r="20" spans="1:21" ht="71.25" x14ac:dyDescent="0.25">
      <c r="A20" s="17" t="s">
        <v>17</v>
      </c>
      <c r="B20" s="114">
        <v>7589906.8099999996</v>
      </c>
      <c r="C20" s="69">
        <v>249143.62</v>
      </c>
      <c r="D20" s="69">
        <v>15740.19</v>
      </c>
      <c r="E20" s="69">
        <f t="shared" si="16"/>
        <v>4171150.35</v>
      </c>
      <c r="F20" s="69">
        <f t="shared" si="17"/>
        <v>27545332.5</v>
      </c>
      <c r="G20" s="69">
        <f t="shared" si="18"/>
        <v>47236310.190000005</v>
      </c>
      <c r="H20" s="47">
        <f>+(B20+C20+D20)</f>
        <v>7854790.6200000001</v>
      </c>
      <c r="I20" s="47">
        <f t="shared" si="19"/>
        <v>12010200.779999999</v>
      </c>
      <c r="J20" s="47">
        <f t="shared" si="20"/>
        <v>35384382.93</v>
      </c>
      <c r="K20" s="47">
        <f t="shared" si="21"/>
        <v>55075360.620000005</v>
      </c>
      <c r="L20" s="58">
        <v>82500</v>
      </c>
      <c r="M20" s="30">
        <v>750000</v>
      </c>
      <c r="N20" s="153">
        <f>+(H20+L20+M20+S20)</f>
        <v>8687290.620000001</v>
      </c>
      <c r="O20" s="153">
        <f t="shared" si="22"/>
        <v>12842700.779999999</v>
      </c>
      <c r="P20" s="153">
        <f t="shared" si="23"/>
        <v>36216882.93</v>
      </c>
      <c r="Q20" s="153">
        <f t="shared" si="24"/>
        <v>55907860.620000005</v>
      </c>
      <c r="R20" s="173" t="s">
        <v>82</v>
      </c>
      <c r="S20" s="87">
        <v>0</v>
      </c>
    </row>
    <row r="21" spans="1:21" x14ac:dyDescent="0.25">
      <c r="A21" s="67"/>
      <c r="B21" s="69"/>
      <c r="C21" s="69"/>
      <c r="D21" s="69"/>
      <c r="E21" s="69"/>
      <c r="F21" s="69"/>
      <c r="G21" s="69"/>
      <c r="H21" s="69"/>
      <c r="I21" s="69"/>
      <c r="J21" s="69"/>
      <c r="K21" s="69"/>
      <c r="L21" s="57"/>
      <c r="M21" s="70"/>
      <c r="N21" s="70"/>
      <c r="O21" s="70"/>
      <c r="P21" s="70"/>
      <c r="Q21" s="70"/>
      <c r="R21" s="57"/>
      <c r="S21" s="89"/>
    </row>
    <row r="22" spans="1:21" ht="57" customHeight="1" x14ac:dyDescent="0.25">
      <c r="A22" s="17" t="s">
        <v>73</v>
      </c>
      <c r="B22" s="47">
        <v>49726294.240000002</v>
      </c>
      <c r="C22" s="69">
        <v>249143.62</v>
      </c>
      <c r="D22" s="69">
        <v>15740.19</v>
      </c>
      <c r="E22" s="69">
        <v>17264810.949999999</v>
      </c>
      <c r="F22" s="69">
        <v>114012902.5</v>
      </c>
      <c r="G22" s="69">
        <v>195515840.23000002</v>
      </c>
      <c r="H22" s="47">
        <f>+(B22+C22+D22)</f>
        <v>49991178.049999997</v>
      </c>
      <c r="I22" s="47">
        <f t="shared" ref="I22" si="25">+(B22+C22+E22)</f>
        <v>67240248.810000002</v>
      </c>
      <c r="J22" s="47">
        <f t="shared" ref="J22" si="26">+(B22+C22+F22)</f>
        <v>163988340.36000001</v>
      </c>
      <c r="K22" s="47">
        <f t="shared" ref="K22" si="27">+(B22+C22+G22)</f>
        <v>245491278.09000003</v>
      </c>
      <c r="L22" s="30">
        <v>82500</v>
      </c>
      <c r="M22" s="30">
        <v>750000</v>
      </c>
      <c r="N22" s="154">
        <f>+(B22+C22+D22+L22+M22+S22)</f>
        <v>50823678.049999997</v>
      </c>
      <c r="O22" s="153">
        <f t="shared" ref="O22" si="28">+(I22+L22+M22)</f>
        <v>68072748.810000002</v>
      </c>
      <c r="P22" s="153">
        <f t="shared" ref="P22" si="29">+(J22+L22+M22)</f>
        <v>164820840.36000001</v>
      </c>
      <c r="Q22" s="153">
        <f t="shared" ref="Q22" si="30">+(K22+L22+M22)</f>
        <v>246323778.09000003</v>
      </c>
      <c r="R22" s="173" t="s">
        <v>82</v>
      </c>
      <c r="S22" s="30">
        <v>0</v>
      </c>
    </row>
    <row r="23" spans="1:21" x14ac:dyDescent="0.25">
      <c r="M23" s="33"/>
      <c r="S23" s="32"/>
    </row>
    <row r="24" spans="1:21" x14ac:dyDescent="0.25">
      <c r="A24" s="227" t="s">
        <v>75</v>
      </c>
      <c r="B24" s="227"/>
      <c r="C24" s="227"/>
      <c r="D24" s="227"/>
      <c r="E24" s="227"/>
      <c r="F24" s="227"/>
      <c r="G24" s="227"/>
      <c r="H24" s="227"/>
      <c r="I24" s="227"/>
      <c r="J24" s="227"/>
      <c r="K24" s="227"/>
      <c r="L24" s="227"/>
      <c r="M24" s="227"/>
      <c r="N24" s="227"/>
      <c r="O24" s="227"/>
      <c r="P24" s="227"/>
      <c r="Q24" s="227"/>
      <c r="R24" s="227"/>
      <c r="S24" s="227"/>
    </row>
    <row r="25" spans="1:21" ht="34.5" customHeight="1" x14ac:dyDescent="0.25">
      <c r="A25" s="229" t="s">
        <v>0</v>
      </c>
      <c r="B25" s="231" t="s">
        <v>120</v>
      </c>
      <c r="C25" s="231"/>
      <c r="D25" s="231"/>
      <c r="E25" s="231"/>
      <c r="F25" s="231"/>
      <c r="G25" s="231"/>
      <c r="H25" s="231"/>
      <c r="I25" s="219"/>
      <c r="J25" s="219"/>
      <c r="K25" s="219"/>
      <c r="L25" s="226" t="s">
        <v>121</v>
      </c>
      <c r="M25" s="226"/>
      <c r="N25" s="226"/>
      <c r="O25" s="226"/>
      <c r="P25" s="226"/>
      <c r="Q25" s="226"/>
      <c r="R25" s="226"/>
      <c r="S25" s="232" t="s">
        <v>152</v>
      </c>
    </row>
    <row r="26" spans="1:21" ht="140.25" customHeight="1" x14ac:dyDescent="0.25">
      <c r="A26" s="230"/>
      <c r="B26" s="163" t="s">
        <v>127</v>
      </c>
      <c r="C26" s="148" t="s">
        <v>128</v>
      </c>
      <c r="D26" s="220" t="s">
        <v>179</v>
      </c>
      <c r="E26" s="146" t="s">
        <v>116</v>
      </c>
      <c r="F26" s="169" t="s">
        <v>117</v>
      </c>
      <c r="G26" s="147" t="s">
        <v>118</v>
      </c>
      <c r="H26" s="163" t="s">
        <v>147</v>
      </c>
      <c r="I26" s="152" t="s">
        <v>153</v>
      </c>
      <c r="J26" s="152" t="s">
        <v>154</v>
      </c>
      <c r="K26" s="152" t="s">
        <v>155</v>
      </c>
      <c r="L26" s="165" t="s">
        <v>124</v>
      </c>
      <c r="M26" s="167" t="s">
        <v>125</v>
      </c>
      <c r="N26" s="163" t="s">
        <v>156</v>
      </c>
      <c r="O26" s="163" t="s">
        <v>157</v>
      </c>
      <c r="P26" s="163" t="s">
        <v>158</v>
      </c>
      <c r="Q26" s="163" t="s">
        <v>159</v>
      </c>
      <c r="R26" s="172" t="s">
        <v>26</v>
      </c>
      <c r="S26" s="233"/>
    </row>
    <row r="27" spans="1:21" ht="6" customHeight="1" x14ac:dyDescent="0.25">
      <c r="A27" s="155"/>
      <c r="B27" s="156"/>
      <c r="C27" s="156"/>
      <c r="D27" s="156"/>
      <c r="E27" s="156"/>
      <c r="F27" s="156"/>
      <c r="G27" s="156"/>
      <c r="H27" s="156"/>
      <c r="I27" s="156"/>
      <c r="J27" s="156"/>
      <c r="K27" s="156"/>
      <c r="L27" s="157"/>
      <c r="M27" s="158"/>
      <c r="N27" s="160"/>
      <c r="O27" s="160"/>
      <c r="P27" s="160"/>
      <c r="Q27" s="160"/>
      <c r="R27" s="161"/>
      <c r="S27" s="159"/>
    </row>
    <row r="28" spans="1:21" ht="28.5" x14ac:dyDescent="0.25">
      <c r="A28" s="17" t="s">
        <v>16</v>
      </c>
      <c r="B28" s="47">
        <f t="shared" ref="B28:Q28" si="31">+(B6-B17)</f>
        <v>1505</v>
      </c>
      <c r="C28" s="69">
        <f t="shared" si="31"/>
        <v>873754.99999999988</v>
      </c>
      <c r="D28" s="69">
        <f>+(D6-D17)</f>
        <v>29624.619999999995</v>
      </c>
      <c r="E28" s="69">
        <f t="shared" ref="E28:G28" si="32">+(E6-E17)</f>
        <v>7850524.2999999989</v>
      </c>
      <c r="F28" s="69">
        <f t="shared" si="32"/>
        <v>51843085</v>
      </c>
      <c r="G28" s="69">
        <f t="shared" si="32"/>
        <v>88903484.620000005</v>
      </c>
      <c r="H28" s="47">
        <f t="shared" si="31"/>
        <v>904884.61999999732</v>
      </c>
      <c r="I28" s="47">
        <f>+(I6-I17)</f>
        <v>8725784.299999997</v>
      </c>
      <c r="J28" s="47">
        <f t="shared" ref="J28:K28" si="33">+(J6-J17)</f>
        <v>52718345.000000007</v>
      </c>
      <c r="K28" s="47">
        <f t="shared" si="33"/>
        <v>89778744.620000005</v>
      </c>
      <c r="L28" s="69">
        <f t="shared" si="31"/>
        <v>27500</v>
      </c>
      <c r="M28" s="69">
        <f t="shared" si="31"/>
        <v>250000</v>
      </c>
      <c r="N28" s="47">
        <f t="shared" si="31"/>
        <v>1182384.6199999973</v>
      </c>
      <c r="O28" s="47">
        <f t="shared" si="31"/>
        <v>9003284.299999997</v>
      </c>
      <c r="P28" s="47">
        <f t="shared" si="31"/>
        <v>52995845.000000007</v>
      </c>
      <c r="Q28" s="47">
        <f t="shared" si="31"/>
        <v>90056244.620000005</v>
      </c>
      <c r="R28" s="174" t="s">
        <v>83</v>
      </c>
      <c r="S28" s="69">
        <f>+(S6-S17)</f>
        <v>700000</v>
      </c>
      <c r="U28" s="137">
        <f>+(H28*100)/H6</f>
        <v>3.719772627847389</v>
      </c>
    </row>
    <row r="29" spans="1:21" ht="71.25" x14ac:dyDescent="0.25">
      <c r="A29" s="17" t="s">
        <v>52</v>
      </c>
      <c r="B29" s="47">
        <f t="shared" ref="B29:B31" si="34">+(B7-B18)</f>
        <v>1505</v>
      </c>
      <c r="C29" s="69">
        <f t="shared" ref="C29:Q33" si="35">+(C7-C18)</f>
        <v>873754.99999999988</v>
      </c>
      <c r="D29" s="69">
        <f t="shared" si="35"/>
        <v>29624.619999999995</v>
      </c>
      <c r="E29" s="69">
        <f t="shared" si="35"/>
        <v>7850524.2999999989</v>
      </c>
      <c r="F29" s="69">
        <f t="shared" si="35"/>
        <v>51843085</v>
      </c>
      <c r="G29" s="69">
        <f t="shared" si="35"/>
        <v>88903484.620000005</v>
      </c>
      <c r="H29" s="47">
        <f t="shared" si="35"/>
        <v>904884.62000000104</v>
      </c>
      <c r="I29" s="47">
        <f t="shared" si="35"/>
        <v>8725784.2999999989</v>
      </c>
      <c r="J29" s="47">
        <f t="shared" si="35"/>
        <v>52718345.000000007</v>
      </c>
      <c r="K29" s="47">
        <f t="shared" si="35"/>
        <v>89778744.620000005</v>
      </c>
      <c r="L29" s="69">
        <f t="shared" si="35"/>
        <v>27500</v>
      </c>
      <c r="M29" s="69">
        <f t="shared" si="35"/>
        <v>250000</v>
      </c>
      <c r="N29" s="47">
        <f t="shared" si="35"/>
        <v>1182384.620000001</v>
      </c>
      <c r="O29" s="47">
        <f t="shared" si="35"/>
        <v>9003284.2999999989</v>
      </c>
      <c r="P29" s="47">
        <f t="shared" si="35"/>
        <v>52995845.000000007</v>
      </c>
      <c r="Q29" s="47">
        <f t="shared" si="35"/>
        <v>90056244.620000005</v>
      </c>
      <c r="R29" s="174" t="s">
        <v>83</v>
      </c>
      <c r="S29" s="69">
        <f>+(S7-S18)</f>
        <v>700000</v>
      </c>
    </row>
    <row r="30" spans="1:21" ht="85.5" x14ac:dyDescent="0.25">
      <c r="A30" s="17" t="s">
        <v>53</v>
      </c>
      <c r="B30" s="47">
        <f t="shared" si="34"/>
        <v>1505</v>
      </c>
      <c r="C30" s="69">
        <f t="shared" si="35"/>
        <v>873754.99999999988</v>
      </c>
      <c r="D30" s="69">
        <f t="shared" si="35"/>
        <v>29624.619999999995</v>
      </c>
      <c r="E30" s="69">
        <f t="shared" si="35"/>
        <v>7850524.2999999989</v>
      </c>
      <c r="F30" s="69">
        <f t="shared" si="35"/>
        <v>51843085</v>
      </c>
      <c r="G30" s="69">
        <f t="shared" si="35"/>
        <v>88903484.620000005</v>
      </c>
      <c r="H30" s="47">
        <f t="shared" si="35"/>
        <v>904884.62000000104</v>
      </c>
      <c r="I30" s="47">
        <f t="shared" si="35"/>
        <v>8725784.2999999989</v>
      </c>
      <c r="J30" s="47">
        <f t="shared" si="35"/>
        <v>52718345.000000007</v>
      </c>
      <c r="K30" s="47">
        <f t="shared" si="35"/>
        <v>89778744.620000005</v>
      </c>
      <c r="L30" s="69">
        <f t="shared" si="35"/>
        <v>27500</v>
      </c>
      <c r="M30" s="69">
        <f t="shared" si="35"/>
        <v>250000</v>
      </c>
      <c r="N30" s="47">
        <f t="shared" si="35"/>
        <v>1182384.620000001</v>
      </c>
      <c r="O30" s="47">
        <f t="shared" si="35"/>
        <v>9003284.2999999989</v>
      </c>
      <c r="P30" s="47">
        <f t="shared" si="35"/>
        <v>52995845.000000007</v>
      </c>
      <c r="Q30" s="47">
        <f t="shared" si="35"/>
        <v>90056244.620000005</v>
      </c>
      <c r="R30" s="174" t="s">
        <v>83</v>
      </c>
      <c r="S30" s="69">
        <f>+(S8-S19)</f>
        <v>700000</v>
      </c>
    </row>
    <row r="31" spans="1:21" ht="71.25" x14ac:dyDescent="0.25">
      <c r="A31" s="17" t="s">
        <v>17</v>
      </c>
      <c r="B31" s="47">
        <f t="shared" si="34"/>
        <v>1505</v>
      </c>
      <c r="C31" s="69">
        <f t="shared" si="35"/>
        <v>873755.00000000012</v>
      </c>
      <c r="D31" s="69">
        <f t="shared" si="35"/>
        <v>29624.619999999995</v>
      </c>
      <c r="E31" s="69">
        <f t="shared" si="35"/>
        <v>7850524.2999999989</v>
      </c>
      <c r="F31" s="69">
        <f t="shared" si="35"/>
        <v>51843085</v>
      </c>
      <c r="G31" s="69">
        <f t="shared" si="35"/>
        <v>88903484.620000005</v>
      </c>
      <c r="H31" s="47">
        <f t="shared" si="35"/>
        <v>904884.62000000011</v>
      </c>
      <c r="I31" s="47">
        <f t="shared" si="35"/>
        <v>8725784.2999999989</v>
      </c>
      <c r="J31" s="47">
        <f t="shared" si="35"/>
        <v>52718345.000000007</v>
      </c>
      <c r="K31" s="47">
        <f t="shared" si="35"/>
        <v>89778744.620000005</v>
      </c>
      <c r="L31" s="69">
        <f t="shared" si="35"/>
        <v>27500</v>
      </c>
      <c r="M31" s="69">
        <f t="shared" si="35"/>
        <v>250000</v>
      </c>
      <c r="N31" s="47">
        <f t="shared" si="35"/>
        <v>1182384.6199999992</v>
      </c>
      <c r="O31" s="47">
        <f t="shared" si="35"/>
        <v>9003284.2999999989</v>
      </c>
      <c r="P31" s="47">
        <f t="shared" si="35"/>
        <v>52995845.000000007</v>
      </c>
      <c r="Q31" s="47">
        <f t="shared" si="35"/>
        <v>90056244.620000005</v>
      </c>
      <c r="R31" s="174" t="s">
        <v>83</v>
      </c>
      <c r="S31" s="69">
        <f>+(S9-S20)</f>
        <v>700000</v>
      </c>
    </row>
    <row r="32" spans="1:21" x14ac:dyDescent="0.25">
      <c r="A32" s="67"/>
      <c r="B32" s="69"/>
      <c r="C32" s="69"/>
      <c r="D32" s="69"/>
      <c r="E32" s="69"/>
      <c r="F32" s="69"/>
      <c r="G32" s="69"/>
      <c r="H32" s="69"/>
      <c r="I32" s="69"/>
      <c r="J32" s="69"/>
      <c r="K32" s="69"/>
      <c r="L32" s="57"/>
      <c r="M32" s="70"/>
      <c r="N32" s="70"/>
      <c r="O32" s="70"/>
      <c r="P32" s="70"/>
      <c r="Q32" s="70"/>
      <c r="R32" s="57"/>
      <c r="S32" s="89"/>
    </row>
    <row r="33" spans="1:19" ht="72" customHeight="1" x14ac:dyDescent="0.25">
      <c r="A33" s="17" t="s">
        <v>73</v>
      </c>
      <c r="B33" s="47">
        <f t="shared" ref="B33:M33" si="36">+(B11-B22)</f>
        <v>6020</v>
      </c>
      <c r="C33" s="69">
        <f t="shared" si="36"/>
        <v>873755.00000000012</v>
      </c>
      <c r="D33" s="69">
        <f t="shared" si="36"/>
        <v>29624.619999999995</v>
      </c>
      <c r="E33" s="69">
        <f t="shared" si="35"/>
        <v>20944163.699999999</v>
      </c>
      <c r="F33" s="69">
        <f t="shared" si="35"/>
        <v>138310515</v>
      </c>
      <c r="G33" s="69">
        <f t="shared" si="35"/>
        <v>237182774.57999998</v>
      </c>
      <c r="H33" s="47">
        <f t="shared" si="36"/>
        <v>909399.62000000477</v>
      </c>
      <c r="I33" s="47">
        <f t="shared" si="35"/>
        <v>21823938.699999988</v>
      </c>
      <c r="J33" s="47">
        <f t="shared" si="35"/>
        <v>139190290</v>
      </c>
      <c r="K33" s="47">
        <f t="shared" si="35"/>
        <v>238062549.57999998</v>
      </c>
      <c r="L33" s="30">
        <f t="shared" si="36"/>
        <v>27500</v>
      </c>
      <c r="M33" s="30">
        <f t="shared" si="36"/>
        <v>250000</v>
      </c>
      <c r="N33" s="47">
        <f t="shared" si="35"/>
        <v>1186899.6200000048</v>
      </c>
      <c r="O33" s="47">
        <f t="shared" si="35"/>
        <v>22101438.699999988</v>
      </c>
      <c r="P33" s="47">
        <f t="shared" si="35"/>
        <v>139467790</v>
      </c>
      <c r="Q33" s="47">
        <f t="shared" si="35"/>
        <v>238340049.57999998</v>
      </c>
      <c r="R33" s="174" t="s">
        <v>83</v>
      </c>
      <c r="S33" s="69">
        <v>700000</v>
      </c>
    </row>
    <row r="34" spans="1:19" s="1" customFormat="1" x14ac:dyDescent="0.25">
      <c r="A34" s="131"/>
      <c r="B34" s="116"/>
      <c r="C34" s="116"/>
      <c r="D34" s="116"/>
      <c r="E34" s="116"/>
      <c r="F34" s="116"/>
      <c r="G34" s="116"/>
      <c r="H34" s="116"/>
      <c r="I34" s="116"/>
      <c r="J34" s="116"/>
      <c r="K34" s="116"/>
      <c r="L34" s="132"/>
      <c r="M34" s="132"/>
      <c r="N34" s="133"/>
      <c r="O34" s="133"/>
      <c r="P34" s="133"/>
      <c r="Q34" s="133"/>
      <c r="R34" s="134"/>
      <c r="S34" s="116"/>
    </row>
    <row r="35" spans="1:19" ht="21" customHeight="1" x14ac:dyDescent="0.25">
      <c r="A35" s="227" t="s">
        <v>89</v>
      </c>
      <c r="B35" s="227"/>
      <c r="C35" s="227"/>
      <c r="D35" s="227"/>
      <c r="E35" s="227"/>
      <c r="F35" s="227"/>
      <c r="G35" s="227"/>
      <c r="H35" s="227"/>
      <c r="I35" s="227"/>
      <c r="J35" s="227"/>
      <c r="K35" s="227"/>
      <c r="L35" s="227"/>
      <c r="M35" s="227"/>
      <c r="N35" s="227"/>
      <c r="O35" s="227"/>
      <c r="P35" s="227"/>
      <c r="Q35" s="227"/>
      <c r="R35" s="227"/>
      <c r="S35" s="227"/>
    </row>
    <row r="36" spans="1:19" ht="55.5" customHeight="1" x14ac:dyDescent="0.25">
      <c r="A36" s="229" t="s">
        <v>0</v>
      </c>
      <c r="B36" s="231" t="s">
        <v>120</v>
      </c>
      <c r="C36" s="231"/>
      <c r="D36" s="231"/>
      <c r="E36" s="231"/>
      <c r="F36" s="231"/>
      <c r="G36" s="231"/>
      <c r="H36" s="231"/>
      <c r="I36" s="219"/>
      <c r="J36" s="219"/>
      <c r="K36" s="219"/>
      <c r="L36" s="226" t="s">
        <v>121</v>
      </c>
      <c r="M36" s="226"/>
      <c r="N36" s="226"/>
      <c r="O36" s="226"/>
      <c r="P36" s="226"/>
      <c r="Q36" s="226"/>
      <c r="R36" s="226"/>
      <c r="S36" s="232" t="s">
        <v>152</v>
      </c>
    </row>
    <row r="37" spans="1:19" ht="140.25" customHeight="1" x14ac:dyDescent="0.25">
      <c r="A37" s="230"/>
      <c r="B37" s="163" t="s">
        <v>79</v>
      </c>
      <c r="C37" s="148" t="s">
        <v>76</v>
      </c>
      <c r="D37" s="220" t="s">
        <v>179</v>
      </c>
      <c r="E37" s="146" t="s">
        <v>116</v>
      </c>
      <c r="F37" s="169" t="s">
        <v>117</v>
      </c>
      <c r="G37" s="147" t="s">
        <v>118</v>
      </c>
      <c r="H37" s="163" t="s">
        <v>147</v>
      </c>
      <c r="I37" s="152" t="s">
        <v>153</v>
      </c>
      <c r="J37" s="152" t="s">
        <v>154</v>
      </c>
      <c r="K37" s="152" t="s">
        <v>155</v>
      </c>
      <c r="L37" s="148" t="s">
        <v>77</v>
      </c>
      <c r="M37" s="149" t="s">
        <v>78</v>
      </c>
      <c r="N37" s="163" t="s">
        <v>156</v>
      </c>
      <c r="O37" s="163" t="s">
        <v>157</v>
      </c>
      <c r="P37" s="163" t="s">
        <v>158</v>
      </c>
      <c r="Q37" s="163" t="s">
        <v>159</v>
      </c>
      <c r="R37" s="172" t="s">
        <v>91</v>
      </c>
      <c r="S37" s="233"/>
    </row>
    <row r="38" spans="1:19" ht="5.25" customHeight="1" x14ac:dyDescent="0.25">
      <c r="A38" s="155"/>
      <c r="B38" s="156"/>
      <c r="C38" s="156"/>
      <c r="D38" s="156"/>
      <c r="E38" s="156"/>
      <c r="F38" s="156"/>
      <c r="G38" s="156"/>
      <c r="H38" s="156"/>
      <c r="I38" s="156"/>
      <c r="J38" s="156"/>
      <c r="K38" s="156"/>
      <c r="L38" s="157"/>
      <c r="M38" s="158"/>
      <c r="N38" s="160"/>
      <c r="O38" s="160"/>
      <c r="P38" s="160"/>
      <c r="Q38" s="160"/>
      <c r="R38" s="161"/>
      <c r="S38" s="159"/>
    </row>
    <row r="39" spans="1:19" ht="28.5" x14ac:dyDescent="0.25">
      <c r="A39" s="17" t="s">
        <v>16</v>
      </c>
      <c r="B39" s="168">
        <f>+(B28*100)/B6</f>
        <v>6.498811979818114E-3</v>
      </c>
      <c r="C39" s="117">
        <f t="shared" ref="C39:G39" si="37">+(C28*100)/C6</f>
        <v>77.812456479820057</v>
      </c>
      <c r="D39" s="117">
        <f t="shared" si="37"/>
        <v>65.303084042454927</v>
      </c>
      <c r="E39" s="117">
        <f t="shared" si="37"/>
        <v>65.303084042454927</v>
      </c>
      <c r="F39" s="117">
        <f t="shared" si="37"/>
        <v>65.303084042454927</v>
      </c>
      <c r="G39" s="117">
        <f t="shared" si="37"/>
        <v>65.303084042454927</v>
      </c>
      <c r="H39" s="168">
        <f>+(H28*100)/H6</f>
        <v>3.719772627847389</v>
      </c>
      <c r="I39" s="168">
        <f t="shared" ref="I39:Q39" si="38">+(I28*100)/I6</f>
        <v>24.036217190884635</v>
      </c>
      <c r="J39" s="168">
        <f t="shared" si="38"/>
        <v>50.852370688183015</v>
      </c>
      <c r="K39" s="168">
        <f t="shared" si="38"/>
        <v>55.964538361456768</v>
      </c>
      <c r="L39" s="117">
        <f t="shared" si="38"/>
        <v>25</v>
      </c>
      <c r="M39" s="117">
        <f t="shared" si="38"/>
        <v>25</v>
      </c>
      <c r="N39" s="168">
        <f t="shared" si="38"/>
        <v>4.6484066334845693</v>
      </c>
      <c r="O39" s="168">
        <f t="shared" si="38"/>
        <v>24.064811766747113</v>
      </c>
      <c r="P39" s="168">
        <f t="shared" si="38"/>
        <v>50.578498793016465</v>
      </c>
      <c r="Q39" s="168">
        <f t="shared" si="38"/>
        <v>55.751757619406277</v>
      </c>
      <c r="R39" s="174" t="s">
        <v>90</v>
      </c>
      <c r="S39" s="117">
        <f>+(S28*100)/S6</f>
        <v>100</v>
      </c>
    </row>
    <row r="40" spans="1:19" ht="71.25" x14ac:dyDescent="0.25">
      <c r="A40" s="17" t="s">
        <v>52</v>
      </c>
      <c r="B40" s="168">
        <f t="shared" ref="B40:Q44" si="39">+(B29*100)/B7</f>
        <v>1.5529213178693723E-2</v>
      </c>
      <c r="C40" s="117">
        <f t="shared" si="39"/>
        <v>77.812456479820057</v>
      </c>
      <c r="D40" s="117">
        <f t="shared" si="39"/>
        <v>65.303084042454927</v>
      </c>
      <c r="E40" s="117">
        <f t="shared" si="39"/>
        <v>65.303084042454927</v>
      </c>
      <c r="F40" s="117">
        <f t="shared" si="39"/>
        <v>65.303084042454927</v>
      </c>
      <c r="G40" s="117">
        <f t="shared" si="39"/>
        <v>65.303084042454927</v>
      </c>
      <c r="H40" s="168">
        <f t="shared" si="39"/>
        <v>8.332520080038794</v>
      </c>
      <c r="I40" s="168">
        <f t="shared" si="39"/>
        <v>38.210676129939039</v>
      </c>
      <c r="J40" s="168">
        <f t="shared" si="39"/>
        <v>58.444291220228962</v>
      </c>
      <c r="K40" s="168">
        <f t="shared" si="39"/>
        <v>61.09304974731851</v>
      </c>
      <c r="L40" s="117">
        <f t="shared" si="39"/>
        <v>25</v>
      </c>
      <c r="M40" s="117">
        <f t="shared" si="39"/>
        <v>25</v>
      </c>
      <c r="N40" s="168">
        <f t="shared" si="39"/>
        <v>9.8781679226244492</v>
      </c>
      <c r="O40" s="168">
        <f t="shared" si="39"/>
        <v>37.598304141263583</v>
      </c>
      <c r="P40" s="168">
        <f t="shared" si="39"/>
        <v>58.037741508091209</v>
      </c>
      <c r="Q40" s="168">
        <f t="shared" si="39"/>
        <v>60.822469074476942</v>
      </c>
      <c r="R40" s="174" t="s">
        <v>90</v>
      </c>
      <c r="S40" s="117">
        <f>+(S29*100)/S7</f>
        <v>100</v>
      </c>
    </row>
    <row r="41" spans="1:19" ht="85.5" x14ac:dyDescent="0.25">
      <c r="A41" s="17" t="s">
        <v>53</v>
      </c>
      <c r="B41" s="168">
        <f t="shared" si="39"/>
        <v>1.619775369745451E-2</v>
      </c>
      <c r="C41" s="117">
        <f t="shared" si="39"/>
        <v>77.812456479820057</v>
      </c>
      <c r="D41" s="117">
        <f t="shared" si="39"/>
        <v>65.303084042454927</v>
      </c>
      <c r="E41" s="117">
        <f t="shared" si="39"/>
        <v>65.303084042454927</v>
      </c>
      <c r="F41" s="117">
        <f t="shared" si="39"/>
        <v>65.303084042454927</v>
      </c>
      <c r="G41" s="117">
        <f t="shared" si="39"/>
        <v>65.303084042454927</v>
      </c>
      <c r="H41" s="168">
        <f t="shared" si="39"/>
        <v>8.651173188815001</v>
      </c>
      <c r="I41" s="168">
        <f t="shared" si="39"/>
        <v>38.891915237447641</v>
      </c>
      <c r="J41" s="168">
        <f t="shared" si="39"/>
        <v>58.704614230753918</v>
      </c>
      <c r="K41" s="168">
        <f t="shared" si="39"/>
        <v>61.259795126841709</v>
      </c>
      <c r="L41" s="117">
        <f t="shared" si="39"/>
        <v>25</v>
      </c>
      <c r="M41" s="117">
        <f t="shared" si="39"/>
        <v>25</v>
      </c>
      <c r="N41" s="168">
        <f t="shared" si="39"/>
        <v>10.219687203596918</v>
      </c>
      <c r="O41" s="168">
        <f t="shared" si="39"/>
        <v>38.237025418178</v>
      </c>
      <c r="P41" s="168">
        <f t="shared" si="39"/>
        <v>58.293097354646726</v>
      </c>
      <c r="Q41" s="168">
        <f t="shared" si="39"/>
        <v>60.98722805629076</v>
      </c>
      <c r="R41" s="174" t="s">
        <v>90</v>
      </c>
      <c r="S41" s="117">
        <f>+(S30*100)/S8</f>
        <v>100</v>
      </c>
    </row>
    <row r="42" spans="1:19" ht="71.25" x14ac:dyDescent="0.25">
      <c r="A42" s="17" t="s">
        <v>17</v>
      </c>
      <c r="B42" s="168">
        <f t="shared" si="39"/>
        <v>1.9825034363403875E-2</v>
      </c>
      <c r="C42" s="117">
        <f t="shared" si="39"/>
        <v>77.812456479820057</v>
      </c>
      <c r="D42" s="117">
        <f t="shared" si="39"/>
        <v>65.303084042454927</v>
      </c>
      <c r="E42" s="117">
        <f t="shared" si="39"/>
        <v>65.303084042454927</v>
      </c>
      <c r="F42" s="117">
        <f t="shared" si="39"/>
        <v>65.303084042454927</v>
      </c>
      <c r="G42" s="117">
        <f t="shared" si="39"/>
        <v>65.303084042454927</v>
      </c>
      <c r="H42" s="168">
        <f t="shared" si="39"/>
        <v>10.330116074029249</v>
      </c>
      <c r="I42" s="168">
        <f t="shared" si="39"/>
        <v>42.080394378833148</v>
      </c>
      <c r="J42" s="168">
        <f t="shared" si="39"/>
        <v>59.837358318673353</v>
      </c>
      <c r="K42" s="168">
        <f t="shared" si="39"/>
        <v>61.978736792616978</v>
      </c>
      <c r="L42" s="117">
        <f t="shared" si="39"/>
        <v>25</v>
      </c>
      <c r="M42" s="117">
        <f t="shared" si="39"/>
        <v>25</v>
      </c>
      <c r="N42" s="168">
        <f t="shared" si="39"/>
        <v>11.979974935831821</v>
      </c>
      <c r="O42" s="168">
        <f t="shared" si="39"/>
        <v>41.212535241738799</v>
      </c>
      <c r="P42" s="168">
        <f t="shared" si="39"/>
        <v>59.403905955642045</v>
      </c>
      <c r="Q42" s="168">
        <f t="shared" si="39"/>
        <v>61.69752794491901</v>
      </c>
      <c r="R42" s="174" t="s">
        <v>90</v>
      </c>
      <c r="S42" s="117">
        <f>+(S31*100)/S9</f>
        <v>100</v>
      </c>
    </row>
    <row r="43" spans="1:19" x14ac:dyDescent="0.25">
      <c r="A43" s="67"/>
      <c r="B43" s="69"/>
      <c r="C43" s="69"/>
      <c r="D43" s="69"/>
      <c r="E43" s="69"/>
      <c r="F43" s="69"/>
      <c r="G43" s="69"/>
      <c r="H43" s="69"/>
      <c r="I43" s="69"/>
      <c r="J43" s="69"/>
      <c r="K43" s="69"/>
      <c r="L43" s="57"/>
      <c r="M43" s="70"/>
      <c r="N43" s="70"/>
      <c r="O43" s="70"/>
      <c r="P43" s="70"/>
      <c r="Q43" s="70"/>
      <c r="R43" s="57"/>
      <c r="S43" s="89"/>
    </row>
    <row r="44" spans="1:19" ht="42.75" x14ac:dyDescent="0.25">
      <c r="A44" s="17" t="s">
        <v>73</v>
      </c>
      <c r="B44" s="168">
        <f>+(B33*100)/B11</f>
        <v>1.2104805682173699E-2</v>
      </c>
      <c r="C44" s="117">
        <f t="shared" si="39"/>
        <v>77.812456479820057</v>
      </c>
      <c r="D44" s="117">
        <f t="shared" si="39"/>
        <v>65.303084042454927</v>
      </c>
      <c r="E44" s="117">
        <f t="shared" si="39"/>
        <v>54.814775564776902</v>
      </c>
      <c r="F44" s="117">
        <f t="shared" si="39"/>
        <v>54.814775564776902</v>
      </c>
      <c r="G44" s="117">
        <f t="shared" si="39"/>
        <v>54.814775564776902</v>
      </c>
      <c r="H44" s="168">
        <f t="shared" si="39"/>
        <v>1.78661944839968</v>
      </c>
      <c r="I44" s="168">
        <f t="shared" si="39"/>
        <v>24.503607241181683</v>
      </c>
      <c r="J44" s="168">
        <f t="shared" si="39"/>
        <v>45.910323506219036</v>
      </c>
      <c r="K44" s="168">
        <f t="shared" si="39"/>
        <v>49.231861264981056</v>
      </c>
      <c r="L44" s="168">
        <f t="shared" si="39"/>
        <v>25</v>
      </c>
      <c r="M44" s="168">
        <f t="shared" si="39"/>
        <v>25</v>
      </c>
      <c r="N44" s="168">
        <f t="shared" si="39"/>
        <v>2.2820350651183312</v>
      </c>
      <c r="O44" s="168">
        <f t="shared" si="39"/>
        <v>24.509717592464053</v>
      </c>
      <c r="P44" s="168">
        <f t="shared" si="39"/>
        <v>45.834045733157176</v>
      </c>
      <c r="Q44" s="168">
        <f t="shared" si="39"/>
        <v>49.17636431128134</v>
      </c>
      <c r="R44" s="174" t="s">
        <v>90</v>
      </c>
      <c r="S44" s="168">
        <f>+(S33*100)/S11</f>
        <v>100</v>
      </c>
    </row>
    <row r="45" spans="1:19" x14ac:dyDescent="0.25">
      <c r="M45" s="33"/>
      <c r="S45" s="32"/>
    </row>
    <row r="46" spans="1:19" x14ac:dyDescent="0.25">
      <c r="M46" s="33"/>
      <c r="S46" s="32"/>
    </row>
    <row r="47" spans="1:19" x14ac:dyDescent="0.25">
      <c r="M47" s="33"/>
      <c r="S47" s="32"/>
    </row>
    <row r="48" spans="1:19" x14ac:dyDescent="0.25">
      <c r="M48" s="33"/>
      <c r="S48" s="32"/>
    </row>
    <row r="49" spans="13:19" x14ac:dyDescent="0.25">
      <c r="M49" s="33"/>
      <c r="S49" s="32"/>
    </row>
    <row r="50" spans="13:19" x14ac:dyDescent="0.25">
      <c r="M50" s="33"/>
      <c r="S50" s="32"/>
    </row>
    <row r="51" spans="13:19" x14ac:dyDescent="0.25">
      <c r="M51" s="33"/>
      <c r="S51" s="32"/>
    </row>
    <row r="52" spans="13:19" x14ac:dyDescent="0.25">
      <c r="M52" s="33"/>
      <c r="S52" s="32"/>
    </row>
    <row r="53" spans="13:19" x14ac:dyDescent="0.25">
      <c r="M53" s="33"/>
      <c r="S53" s="32"/>
    </row>
    <row r="54" spans="13:19" x14ac:dyDescent="0.25">
      <c r="M54" s="33"/>
      <c r="S54" s="32"/>
    </row>
    <row r="55" spans="13:19" x14ac:dyDescent="0.25">
      <c r="M55" s="33"/>
      <c r="S55" s="32"/>
    </row>
    <row r="56" spans="13:19" x14ac:dyDescent="0.25">
      <c r="M56" s="33"/>
      <c r="S56" s="32"/>
    </row>
    <row r="57" spans="13:19" x14ac:dyDescent="0.25">
      <c r="M57" s="33"/>
      <c r="S57" s="32"/>
    </row>
    <row r="58" spans="13:19" x14ac:dyDescent="0.25">
      <c r="M58" s="33"/>
      <c r="S58" s="32"/>
    </row>
    <row r="59" spans="13:19" x14ac:dyDescent="0.25">
      <c r="M59" s="33"/>
      <c r="S59" s="32"/>
    </row>
    <row r="60" spans="13:19" x14ac:dyDescent="0.25">
      <c r="M60" s="33"/>
      <c r="S60" s="32"/>
    </row>
    <row r="61" spans="13:19" x14ac:dyDescent="0.25">
      <c r="M61" s="33"/>
      <c r="S61" s="32"/>
    </row>
    <row r="62" spans="13:19" x14ac:dyDescent="0.25">
      <c r="M62" s="33"/>
      <c r="S62" s="32"/>
    </row>
    <row r="63" spans="13:19" x14ac:dyDescent="0.25">
      <c r="M63" s="33"/>
      <c r="S63" s="32"/>
    </row>
    <row r="64" spans="13:19" x14ac:dyDescent="0.25">
      <c r="M64" s="33"/>
      <c r="S64" s="32"/>
    </row>
    <row r="65" spans="13:19" x14ac:dyDescent="0.25">
      <c r="M65" s="33"/>
      <c r="S65" s="32"/>
    </row>
    <row r="66" spans="13:19" x14ac:dyDescent="0.25">
      <c r="M66" s="33"/>
      <c r="S66" s="32"/>
    </row>
    <row r="67" spans="13:19" x14ac:dyDescent="0.25">
      <c r="M67" s="33"/>
      <c r="S67" s="32"/>
    </row>
    <row r="68" spans="13:19" x14ac:dyDescent="0.25">
      <c r="M68" s="33"/>
      <c r="S68" s="32"/>
    </row>
    <row r="69" spans="13:19" x14ac:dyDescent="0.25">
      <c r="M69" s="33"/>
      <c r="S69" s="32"/>
    </row>
    <row r="70" spans="13:19" x14ac:dyDescent="0.25">
      <c r="M70" s="33"/>
      <c r="S70" s="32"/>
    </row>
    <row r="71" spans="13:19" x14ac:dyDescent="0.25">
      <c r="M71" s="33"/>
      <c r="S71" s="32"/>
    </row>
    <row r="72" spans="13:19" x14ac:dyDescent="0.25">
      <c r="M72" s="33"/>
      <c r="S72" s="32"/>
    </row>
    <row r="73" spans="13:19" x14ac:dyDescent="0.25">
      <c r="M73" s="33"/>
      <c r="S73" s="32"/>
    </row>
  </sheetData>
  <mergeCells count="21">
    <mergeCell ref="S36:S37"/>
    <mergeCell ref="L36:R36"/>
    <mergeCell ref="A35:S35"/>
    <mergeCell ref="S15:S16"/>
    <mergeCell ref="B36:H36"/>
    <mergeCell ref="A36:A37"/>
    <mergeCell ref="A14:A15"/>
    <mergeCell ref="B14:H14"/>
    <mergeCell ref="A25:A26"/>
    <mergeCell ref="B25:H25"/>
    <mergeCell ref="L14:R14"/>
    <mergeCell ref="A13:S13"/>
    <mergeCell ref="L25:R25"/>
    <mergeCell ref="A24:S24"/>
    <mergeCell ref="A2:S2"/>
    <mergeCell ref="A1:S1"/>
    <mergeCell ref="A3:A4"/>
    <mergeCell ref="B3:H3"/>
    <mergeCell ref="L3:R3"/>
    <mergeCell ref="S3:S4"/>
    <mergeCell ref="S25:S26"/>
  </mergeCells>
  <pageMargins left="0.70866141732283472" right="0.70866141732283472" top="0.74803149606299213" bottom="0.74803149606299213" header="0.31496062992125984" footer="0.31496062992125984"/>
  <pageSetup scale="72"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119"/>
  <sheetViews>
    <sheetView zoomScale="70" zoomScaleNormal="70" workbookViewId="0">
      <selection activeCell="H25" sqref="H25"/>
    </sheetView>
  </sheetViews>
  <sheetFormatPr baseColWidth="10" defaultRowHeight="15.75" x14ac:dyDescent="0.25"/>
  <cols>
    <col min="1" max="1" width="24.28515625" style="4" customWidth="1"/>
    <col min="2" max="2" width="34.140625" style="2" customWidth="1"/>
    <col min="3" max="3" width="21.42578125" style="2" customWidth="1"/>
    <col min="4" max="4" width="13.85546875" style="11" customWidth="1"/>
    <col min="5" max="5" width="18.85546875" style="11" customWidth="1"/>
    <col min="6" max="6" width="24.5703125" style="11" customWidth="1"/>
    <col min="7" max="7" width="16.42578125" style="11" customWidth="1"/>
    <col min="8" max="8" width="12.42578125" style="11" customWidth="1"/>
    <col min="9" max="9" width="27.140625" style="45" customWidth="1"/>
    <col min="10" max="10" width="14.5703125" style="11" customWidth="1"/>
    <col min="11" max="11" width="14.85546875" style="11" customWidth="1"/>
    <col min="12" max="12" width="12.7109375" style="11" customWidth="1"/>
    <col min="13" max="13" width="27.7109375" style="11" customWidth="1"/>
    <col min="14" max="14" width="13.7109375" style="11" customWidth="1"/>
    <col min="15" max="15" width="24.28515625" style="29" customWidth="1"/>
    <col min="16" max="16" width="24.28515625" style="31" customWidth="1"/>
    <col min="17" max="17" width="25.28515625" style="3" customWidth="1"/>
    <col min="18" max="18" width="23" style="3" customWidth="1"/>
    <col min="19" max="16384" width="11.42578125" style="4"/>
  </cols>
  <sheetData>
    <row r="2" spans="1:18" ht="30" customHeight="1" x14ac:dyDescent="0.25">
      <c r="A2" s="234" t="s">
        <v>1</v>
      </c>
      <c r="B2" s="234"/>
      <c r="C2" s="234"/>
      <c r="D2" s="234"/>
      <c r="E2" s="234"/>
      <c r="F2" s="234"/>
      <c r="G2" s="234"/>
      <c r="H2" s="234"/>
      <c r="I2" s="234"/>
      <c r="J2" s="234"/>
      <c r="K2" s="234"/>
      <c r="L2" s="234"/>
      <c r="M2" s="234"/>
      <c r="N2" s="234"/>
      <c r="O2" s="234"/>
      <c r="P2" s="234"/>
    </row>
    <row r="3" spans="1:18" s="14" customFormat="1" ht="102.75" customHeight="1" x14ac:dyDescent="0.25">
      <c r="A3" s="15" t="s">
        <v>20</v>
      </c>
      <c r="B3" s="42" t="s">
        <v>0</v>
      </c>
      <c r="C3" s="18" t="s">
        <v>13</v>
      </c>
      <c r="D3" s="19" t="s">
        <v>106</v>
      </c>
      <c r="E3" s="16" t="s">
        <v>46</v>
      </c>
      <c r="F3" s="16" t="s">
        <v>47</v>
      </c>
      <c r="G3" s="12" t="s">
        <v>54</v>
      </c>
      <c r="H3" s="22" t="s">
        <v>48</v>
      </c>
      <c r="I3" s="21" t="s">
        <v>55</v>
      </c>
      <c r="J3" s="20" t="s">
        <v>49</v>
      </c>
      <c r="K3" s="20" t="s">
        <v>107</v>
      </c>
      <c r="L3" s="20" t="s">
        <v>108</v>
      </c>
      <c r="M3" s="21" t="s">
        <v>41</v>
      </c>
      <c r="N3" s="27" t="s">
        <v>26</v>
      </c>
      <c r="O3" s="48" t="s">
        <v>50</v>
      </c>
      <c r="P3" s="49" t="s">
        <v>51</v>
      </c>
      <c r="Q3" s="13"/>
      <c r="R3" s="13"/>
    </row>
    <row r="4" spans="1:18" ht="9.75" customHeight="1" x14ac:dyDescent="0.25">
      <c r="B4" s="36"/>
      <c r="C4" s="36"/>
      <c r="D4" s="36"/>
      <c r="E4" s="36"/>
      <c r="F4" s="36"/>
      <c r="G4" s="36"/>
      <c r="H4" s="36"/>
      <c r="I4" s="37"/>
      <c r="K4" s="36"/>
      <c r="L4" s="36"/>
      <c r="M4" s="36"/>
      <c r="N4" s="28"/>
      <c r="O4" s="51"/>
      <c r="P4" s="52"/>
    </row>
    <row r="5" spans="1:18" ht="72.75" customHeight="1" x14ac:dyDescent="0.25">
      <c r="A5" s="53" t="s">
        <v>12</v>
      </c>
      <c r="B5" s="110" t="s">
        <v>16</v>
      </c>
      <c r="C5" s="66" t="s">
        <v>14</v>
      </c>
      <c r="D5" s="68">
        <v>9526.81</v>
      </c>
      <c r="E5" s="60">
        <v>23136667</v>
      </c>
      <c r="F5" s="60">
        <v>10000</v>
      </c>
      <c r="G5" s="60">
        <v>1200</v>
      </c>
      <c r="H5" s="60">
        <v>685</v>
      </c>
      <c r="I5" s="44">
        <f>+(D5+E5+F5+G5+H5)</f>
        <v>23158078.809999999</v>
      </c>
      <c r="J5" s="66">
        <v>101</v>
      </c>
      <c r="K5" s="60">
        <v>20</v>
      </c>
      <c r="L5" s="60">
        <v>47</v>
      </c>
      <c r="M5" s="47">
        <f>+(I5*L5)</f>
        <v>1088429704.0699999</v>
      </c>
      <c r="N5" s="54">
        <v>60</v>
      </c>
      <c r="O5" s="30">
        <v>0</v>
      </c>
      <c r="P5" s="30">
        <v>0</v>
      </c>
      <c r="R5" s="50"/>
    </row>
    <row r="6" spans="1:18" ht="72.75" customHeight="1" x14ac:dyDescent="0.25">
      <c r="A6" s="53" t="s">
        <v>12</v>
      </c>
      <c r="B6" s="110" t="s">
        <v>52</v>
      </c>
      <c r="C6" s="66" t="s">
        <v>14</v>
      </c>
      <c r="D6" s="68">
        <v>9526.81</v>
      </c>
      <c r="E6" s="60">
        <v>9670000</v>
      </c>
      <c r="F6" s="60">
        <v>10000</v>
      </c>
      <c r="G6" s="60">
        <v>1200</v>
      </c>
      <c r="H6" s="60">
        <v>685</v>
      </c>
      <c r="I6" s="44">
        <f t="shared" ref="I6:I27" si="0">+(D6+E6+F6+G6+H6)</f>
        <v>9691411.8100000005</v>
      </c>
      <c r="J6" s="66">
        <v>120</v>
      </c>
      <c r="K6" s="60">
        <v>74</v>
      </c>
      <c r="L6" s="60">
        <v>29</v>
      </c>
      <c r="M6" s="47">
        <f>+(I6*L6)</f>
        <v>281050942.49000001</v>
      </c>
      <c r="N6" s="54">
        <v>60</v>
      </c>
      <c r="O6" s="30">
        <v>0</v>
      </c>
      <c r="P6" s="30">
        <v>0</v>
      </c>
    </row>
    <row r="7" spans="1:18" ht="122.25" customHeight="1" x14ac:dyDescent="0.25">
      <c r="A7" s="53" t="s">
        <v>12</v>
      </c>
      <c r="B7" s="110" t="s">
        <v>53</v>
      </c>
      <c r="C7" s="66" t="s">
        <v>14</v>
      </c>
      <c r="D7" s="68">
        <v>9526.81</v>
      </c>
      <c r="E7" s="60">
        <v>9270000</v>
      </c>
      <c r="F7" s="60">
        <v>10000</v>
      </c>
      <c r="G7" s="60">
        <v>1200</v>
      </c>
      <c r="H7" s="60">
        <v>685</v>
      </c>
      <c r="I7" s="44">
        <f t="shared" si="0"/>
        <v>9291411.8100000005</v>
      </c>
      <c r="J7" s="66">
        <v>156</v>
      </c>
      <c r="K7" s="60">
        <v>61</v>
      </c>
      <c r="L7" s="60">
        <v>11</v>
      </c>
      <c r="M7" s="47">
        <f t="shared" ref="M7:M27" si="1">+(I7*L7)</f>
        <v>102205529.91000001</v>
      </c>
      <c r="N7" s="54">
        <v>60</v>
      </c>
      <c r="O7" s="30">
        <v>0</v>
      </c>
      <c r="P7" s="30">
        <v>0</v>
      </c>
    </row>
    <row r="8" spans="1:18" ht="93" customHeight="1" x14ac:dyDescent="0.25">
      <c r="A8" s="53" t="s">
        <v>12</v>
      </c>
      <c r="B8" s="110" t="s">
        <v>17</v>
      </c>
      <c r="C8" s="66" t="s">
        <v>14</v>
      </c>
      <c r="D8" s="68">
        <v>9526.81</v>
      </c>
      <c r="E8" s="60">
        <v>7570000</v>
      </c>
      <c r="F8" s="60">
        <v>10000</v>
      </c>
      <c r="G8" s="60">
        <v>1200</v>
      </c>
      <c r="H8" s="60">
        <v>685</v>
      </c>
      <c r="I8" s="44">
        <f t="shared" si="0"/>
        <v>7591411.8099999996</v>
      </c>
      <c r="J8" s="66">
        <v>553</v>
      </c>
      <c r="K8" s="60">
        <v>315</v>
      </c>
      <c r="L8" s="60">
        <v>150</v>
      </c>
      <c r="M8" s="47">
        <f t="shared" si="1"/>
        <v>1138711771.5</v>
      </c>
      <c r="N8" s="54">
        <v>60</v>
      </c>
      <c r="O8" s="30">
        <v>0</v>
      </c>
      <c r="P8" s="30">
        <v>0</v>
      </c>
    </row>
    <row r="9" spans="1:18" s="72" customFormat="1" ht="36" customHeight="1" x14ac:dyDescent="0.25">
      <c r="A9" s="65"/>
      <c r="B9" s="67"/>
      <c r="C9" s="66"/>
      <c r="D9" s="68"/>
      <c r="E9" s="60"/>
      <c r="F9" s="60"/>
      <c r="G9" s="60"/>
      <c r="H9" s="60"/>
      <c r="I9" s="75">
        <f>SUM(I5:I8)</f>
        <v>49732314.240000002</v>
      </c>
      <c r="J9" s="66"/>
      <c r="K9" s="60"/>
      <c r="L9" s="60">
        <f>SUM(L5:L8)</f>
        <v>237</v>
      </c>
      <c r="M9" s="75">
        <f>SUM(M5:M8)</f>
        <v>2610397947.9700003</v>
      </c>
      <c r="N9" s="57"/>
      <c r="O9" s="75">
        <f t="shared" ref="O9:P9" si="2">SUM(O5:O8)</f>
        <v>0</v>
      </c>
      <c r="P9" s="75">
        <f t="shared" si="2"/>
        <v>0</v>
      </c>
      <c r="Q9" s="71"/>
      <c r="R9" s="71"/>
    </row>
    <row r="10" spans="1:18" ht="78.75" customHeight="1" x14ac:dyDescent="0.25">
      <c r="A10" s="237" t="s">
        <v>10</v>
      </c>
      <c r="B10" s="109" t="s">
        <v>24</v>
      </c>
      <c r="C10" s="66" t="s">
        <v>14</v>
      </c>
      <c r="D10" s="68">
        <v>3599.17</v>
      </c>
      <c r="E10" s="60">
        <v>1000000</v>
      </c>
      <c r="F10" s="46">
        <v>10000</v>
      </c>
      <c r="G10" s="60">
        <v>1200</v>
      </c>
      <c r="H10" s="46">
        <v>685</v>
      </c>
      <c r="I10" s="44">
        <f t="shared" si="0"/>
        <v>1015484.17</v>
      </c>
      <c r="J10" s="25">
        <v>925</v>
      </c>
      <c r="K10" s="76">
        <v>404</v>
      </c>
      <c r="L10" s="60">
        <v>63</v>
      </c>
      <c r="M10" s="47">
        <f t="shared" si="1"/>
        <v>63975502.710000001</v>
      </c>
      <c r="N10" s="54">
        <v>60</v>
      </c>
      <c r="O10" s="30">
        <v>0</v>
      </c>
      <c r="P10" s="30">
        <v>0</v>
      </c>
    </row>
    <row r="11" spans="1:18" ht="77.25" customHeight="1" x14ac:dyDescent="0.25">
      <c r="A11" s="237"/>
      <c r="B11" s="109" t="s">
        <v>2</v>
      </c>
      <c r="C11" s="66" t="s">
        <v>14</v>
      </c>
      <c r="D11" s="68">
        <v>9526.81</v>
      </c>
      <c r="E11" s="46">
        <v>20000</v>
      </c>
      <c r="F11" s="46">
        <v>10000</v>
      </c>
      <c r="G11" s="60">
        <v>1200</v>
      </c>
      <c r="H11" s="46">
        <v>685</v>
      </c>
      <c r="I11" s="44">
        <f t="shared" si="0"/>
        <v>41411.81</v>
      </c>
      <c r="J11" s="25">
        <v>175</v>
      </c>
      <c r="K11" s="76">
        <v>163</v>
      </c>
      <c r="L11" s="60">
        <v>2</v>
      </c>
      <c r="M11" s="47">
        <f t="shared" si="1"/>
        <v>82823.62</v>
      </c>
      <c r="N11" s="54">
        <v>60</v>
      </c>
      <c r="O11" s="30">
        <v>0</v>
      </c>
      <c r="P11" s="30">
        <v>0</v>
      </c>
    </row>
    <row r="12" spans="1:18" ht="66.75" customHeight="1" x14ac:dyDescent="0.25">
      <c r="A12" s="237"/>
      <c r="B12" s="109" t="s">
        <v>3</v>
      </c>
      <c r="C12" s="66" t="s">
        <v>14</v>
      </c>
      <c r="D12" s="79">
        <v>4117.6400000000003</v>
      </c>
      <c r="E12" s="46">
        <v>60000</v>
      </c>
      <c r="F12" s="79">
        <v>0</v>
      </c>
      <c r="G12" s="60">
        <v>1200</v>
      </c>
      <c r="H12" s="46">
        <v>685</v>
      </c>
      <c r="I12" s="44">
        <f t="shared" si="0"/>
        <v>66002.64</v>
      </c>
      <c r="J12" s="25">
        <v>2240</v>
      </c>
      <c r="K12" s="76">
        <v>2785</v>
      </c>
      <c r="L12" s="60">
        <v>14</v>
      </c>
      <c r="M12" s="47">
        <f t="shared" si="1"/>
        <v>924036.96</v>
      </c>
      <c r="N12" s="54">
        <v>60</v>
      </c>
      <c r="O12" s="30">
        <v>0</v>
      </c>
      <c r="P12" s="30">
        <v>0</v>
      </c>
    </row>
    <row r="13" spans="1:18" s="72" customFormat="1" ht="66.75" customHeight="1" x14ac:dyDescent="0.25">
      <c r="B13" s="67"/>
      <c r="C13" s="66"/>
      <c r="D13" s="79"/>
      <c r="E13" s="46"/>
      <c r="F13" s="79"/>
      <c r="G13" s="60"/>
      <c r="H13" s="46"/>
      <c r="I13" s="75">
        <f>SUM(I10:I12)</f>
        <v>1122898.6199999999</v>
      </c>
      <c r="J13" s="25"/>
      <c r="K13" s="76"/>
      <c r="L13" s="60"/>
      <c r="M13" s="75">
        <f>SUM(M10:M12)</f>
        <v>64982363.289999999</v>
      </c>
      <c r="N13" s="57"/>
      <c r="O13" s="75">
        <f t="shared" ref="O13:P13" si="3">SUM(O10:O12)</f>
        <v>0</v>
      </c>
      <c r="P13" s="75">
        <f t="shared" si="3"/>
        <v>0</v>
      </c>
      <c r="Q13" s="71"/>
      <c r="R13" s="71"/>
    </row>
    <row r="14" spans="1:18" ht="66.75" customHeight="1" x14ac:dyDescent="0.25">
      <c r="A14" s="239" t="s">
        <v>113</v>
      </c>
      <c r="B14" s="67" t="s">
        <v>35</v>
      </c>
      <c r="C14" s="66" t="s">
        <v>14</v>
      </c>
      <c r="D14" s="79">
        <v>0</v>
      </c>
      <c r="E14" s="24">
        <v>0</v>
      </c>
      <c r="F14" s="24">
        <v>0</v>
      </c>
      <c r="G14" s="60">
        <v>1200</v>
      </c>
      <c r="H14" s="46">
        <v>100</v>
      </c>
      <c r="I14" s="44">
        <f t="shared" si="0"/>
        <v>1300</v>
      </c>
      <c r="J14" s="25">
        <v>220</v>
      </c>
      <c r="K14" s="76">
        <v>220</v>
      </c>
      <c r="L14" s="76">
        <v>0</v>
      </c>
      <c r="M14" s="47">
        <f t="shared" si="1"/>
        <v>0</v>
      </c>
      <c r="N14" s="54">
        <v>5</v>
      </c>
      <c r="O14" s="30">
        <v>0</v>
      </c>
      <c r="P14" s="30">
        <v>0</v>
      </c>
    </row>
    <row r="15" spans="1:18" ht="66.75" customHeight="1" x14ac:dyDescent="0.25">
      <c r="A15" s="239"/>
      <c r="B15" s="67" t="s">
        <v>112</v>
      </c>
      <c r="C15" s="66" t="s">
        <v>14</v>
      </c>
      <c r="D15" s="79">
        <v>0</v>
      </c>
      <c r="E15" s="24">
        <v>0</v>
      </c>
      <c r="F15" s="24">
        <v>0</v>
      </c>
      <c r="G15" s="60">
        <v>1200</v>
      </c>
      <c r="H15" s="46">
        <v>5</v>
      </c>
      <c r="I15" s="44">
        <f t="shared" si="0"/>
        <v>1205</v>
      </c>
      <c r="J15" s="25">
        <v>308</v>
      </c>
      <c r="K15" s="76">
        <v>308</v>
      </c>
      <c r="L15" s="76">
        <v>0</v>
      </c>
      <c r="M15" s="47">
        <f t="shared" si="1"/>
        <v>0</v>
      </c>
      <c r="N15" s="54">
        <v>5</v>
      </c>
      <c r="O15" s="30">
        <v>0</v>
      </c>
      <c r="P15" s="30">
        <v>0</v>
      </c>
    </row>
    <row r="16" spans="1:18" ht="66.75" customHeight="1" x14ac:dyDescent="0.25">
      <c r="A16" s="239"/>
      <c r="B16" s="67" t="s">
        <v>111</v>
      </c>
      <c r="C16" s="66" t="s">
        <v>14</v>
      </c>
      <c r="D16" s="79">
        <v>0</v>
      </c>
      <c r="E16" s="24">
        <v>0</v>
      </c>
      <c r="F16" s="24">
        <v>0</v>
      </c>
      <c r="G16" s="60">
        <v>1200</v>
      </c>
      <c r="H16" s="46">
        <v>3000</v>
      </c>
      <c r="I16" s="44">
        <f t="shared" si="0"/>
        <v>4200</v>
      </c>
      <c r="J16" s="25">
        <v>251</v>
      </c>
      <c r="K16" s="76">
        <v>251</v>
      </c>
      <c r="L16" s="76">
        <v>0</v>
      </c>
      <c r="M16" s="47">
        <f t="shared" si="1"/>
        <v>0</v>
      </c>
      <c r="N16" s="54">
        <v>5</v>
      </c>
      <c r="O16" s="30">
        <v>0</v>
      </c>
      <c r="P16" s="30">
        <v>0</v>
      </c>
    </row>
    <row r="17" spans="1:18" ht="58.5" customHeight="1" x14ac:dyDescent="0.25">
      <c r="A17" s="239"/>
      <c r="B17" s="110" t="s">
        <v>25</v>
      </c>
      <c r="C17" s="81" t="s">
        <v>14</v>
      </c>
      <c r="D17" s="79">
        <v>80.33</v>
      </c>
      <c r="E17" s="24">
        <v>0</v>
      </c>
      <c r="F17" s="24">
        <v>0</v>
      </c>
      <c r="G17" s="60">
        <v>1200</v>
      </c>
      <c r="H17" s="46">
        <v>200</v>
      </c>
      <c r="I17" s="44">
        <f t="shared" si="0"/>
        <v>1480.33</v>
      </c>
      <c r="J17" s="24">
        <v>5419</v>
      </c>
      <c r="K17" s="76">
        <v>5419</v>
      </c>
      <c r="L17" s="76">
        <v>0</v>
      </c>
      <c r="M17" s="47">
        <f t="shared" si="1"/>
        <v>0</v>
      </c>
      <c r="N17" s="54">
        <v>1</v>
      </c>
      <c r="O17" s="30">
        <v>0</v>
      </c>
      <c r="P17" s="30">
        <v>0</v>
      </c>
    </row>
    <row r="18" spans="1:18" ht="56.25" customHeight="1" x14ac:dyDescent="0.25">
      <c r="A18" s="239"/>
      <c r="B18" s="67" t="s">
        <v>27</v>
      </c>
      <c r="C18" s="81" t="s">
        <v>14</v>
      </c>
      <c r="D18" s="92">
        <v>165.13</v>
      </c>
      <c r="E18" s="24">
        <v>0</v>
      </c>
      <c r="F18" s="24">
        <v>0</v>
      </c>
      <c r="G18" s="60">
        <v>1200</v>
      </c>
      <c r="H18" s="46">
        <v>100</v>
      </c>
      <c r="I18" s="44">
        <f t="shared" si="0"/>
        <v>1465.13</v>
      </c>
      <c r="J18" s="24">
        <v>145</v>
      </c>
      <c r="K18" s="24">
        <v>145</v>
      </c>
      <c r="L18" s="24">
        <v>0</v>
      </c>
      <c r="M18" s="47">
        <f t="shared" si="1"/>
        <v>0</v>
      </c>
      <c r="N18" s="54">
        <v>1</v>
      </c>
      <c r="O18" s="30">
        <v>0</v>
      </c>
      <c r="P18" s="30">
        <v>0</v>
      </c>
    </row>
    <row r="19" spans="1:18" ht="56.25" customHeight="1" x14ac:dyDescent="0.25">
      <c r="A19" s="239"/>
      <c r="B19" s="67" t="s">
        <v>28</v>
      </c>
      <c r="C19" s="81" t="s">
        <v>14</v>
      </c>
      <c r="D19" s="24">
        <v>82.21</v>
      </c>
      <c r="E19" s="24">
        <v>0</v>
      </c>
      <c r="F19" s="24">
        <v>0</v>
      </c>
      <c r="G19" s="60">
        <v>1200</v>
      </c>
      <c r="H19" s="46">
        <v>100</v>
      </c>
      <c r="I19" s="44">
        <f t="shared" si="0"/>
        <v>1382.21</v>
      </c>
      <c r="J19" s="24">
        <v>223</v>
      </c>
      <c r="K19" s="24">
        <v>223</v>
      </c>
      <c r="L19" s="24">
        <v>0</v>
      </c>
      <c r="M19" s="47">
        <f t="shared" si="1"/>
        <v>0</v>
      </c>
      <c r="N19" s="54">
        <v>1</v>
      </c>
      <c r="O19" s="30">
        <v>0</v>
      </c>
      <c r="P19" s="30">
        <v>0</v>
      </c>
    </row>
    <row r="20" spans="1:18" ht="72" customHeight="1" x14ac:dyDescent="0.25">
      <c r="A20" s="239"/>
      <c r="B20" s="67" t="s">
        <v>29</v>
      </c>
      <c r="C20" s="81" t="s">
        <v>14</v>
      </c>
      <c r="D20" s="24">
        <v>76.14</v>
      </c>
      <c r="E20" s="24">
        <v>0</v>
      </c>
      <c r="F20" s="24">
        <v>0</v>
      </c>
      <c r="G20" s="60">
        <v>1200</v>
      </c>
      <c r="H20" s="46">
        <v>100</v>
      </c>
      <c r="I20" s="44">
        <f t="shared" si="0"/>
        <v>1376.14</v>
      </c>
      <c r="J20" s="24">
        <v>1680</v>
      </c>
      <c r="K20" s="24">
        <v>1680</v>
      </c>
      <c r="L20" s="24">
        <v>0</v>
      </c>
      <c r="M20" s="47">
        <f t="shared" si="1"/>
        <v>0</v>
      </c>
      <c r="N20" s="54">
        <v>1</v>
      </c>
      <c r="O20" s="30">
        <v>0</v>
      </c>
      <c r="P20" s="30">
        <v>0</v>
      </c>
    </row>
    <row r="21" spans="1:18" ht="63.75" customHeight="1" x14ac:dyDescent="0.25">
      <c r="A21" s="239"/>
      <c r="B21" s="67" t="s">
        <v>30</v>
      </c>
      <c r="C21" s="81" t="s">
        <v>14</v>
      </c>
      <c r="D21" s="24">
        <v>76.12</v>
      </c>
      <c r="E21" s="24">
        <v>0</v>
      </c>
      <c r="F21" s="24">
        <v>0</v>
      </c>
      <c r="G21" s="60">
        <v>1200</v>
      </c>
      <c r="H21" s="46">
        <v>100</v>
      </c>
      <c r="I21" s="44">
        <f t="shared" si="0"/>
        <v>1376.12</v>
      </c>
      <c r="J21" s="24">
        <v>339</v>
      </c>
      <c r="K21" s="24">
        <v>339</v>
      </c>
      <c r="L21" s="24">
        <v>0</v>
      </c>
      <c r="M21" s="47">
        <f t="shared" si="1"/>
        <v>0</v>
      </c>
      <c r="N21" s="54">
        <v>1</v>
      </c>
      <c r="O21" s="30">
        <v>0</v>
      </c>
      <c r="P21" s="30">
        <v>0</v>
      </c>
    </row>
    <row r="22" spans="1:18" ht="61.5" customHeight="1" x14ac:dyDescent="0.25">
      <c r="A22" s="239"/>
      <c r="B22" s="109" t="s">
        <v>31</v>
      </c>
      <c r="C22" s="81" t="s">
        <v>14</v>
      </c>
      <c r="D22" s="79">
        <v>206.51</v>
      </c>
      <c r="E22" s="24">
        <v>0</v>
      </c>
      <c r="F22" s="24">
        <v>0</v>
      </c>
      <c r="G22" s="60">
        <v>1200</v>
      </c>
      <c r="H22" s="46">
        <v>1000</v>
      </c>
      <c r="I22" s="44">
        <f t="shared" si="0"/>
        <v>2406.5100000000002</v>
      </c>
      <c r="J22" s="24">
        <v>5668</v>
      </c>
      <c r="K22" s="24">
        <v>5668</v>
      </c>
      <c r="L22" s="24">
        <v>0</v>
      </c>
      <c r="M22" s="47">
        <f t="shared" si="1"/>
        <v>0</v>
      </c>
      <c r="N22" s="54">
        <v>20</v>
      </c>
      <c r="O22" s="30">
        <v>0</v>
      </c>
      <c r="P22" s="30">
        <v>0</v>
      </c>
    </row>
    <row r="23" spans="1:18" ht="70.5" customHeight="1" x14ac:dyDescent="0.25">
      <c r="A23" s="239"/>
      <c r="B23" s="109" t="s">
        <v>32</v>
      </c>
      <c r="C23" s="81" t="s">
        <v>14</v>
      </c>
      <c r="D23" s="79">
        <v>200.95</v>
      </c>
      <c r="E23" s="24">
        <v>0</v>
      </c>
      <c r="F23" s="24">
        <v>0</v>
      </c>
      <c r="G23" s="60">
        <v>1200</v>
      </c>
      <c r="H23" s="46">
        <v>10000</v>
      </c>
      <c r="I23" s="44">
        <f t="shared" si="0"/>
        <v>11400.95</v>
      </c>
      <c r="J23" s="24">
        <v>1305</v>
      </c>
      <c r="K23" s="24">
        <v>1305</v>
      </c>
      <c r="L23" s="24">
        <v>0</v>
      </c>
      <c r="M23" s="47">
        <f t="shared" si="1"/>
        <v>0</v>
      </c>
      <c r="N23" s="54">
        <v>20</v>
      </c>
      <c r="O23" s="30">
        <v>0</v>
      </c>
      <c r="P23" s="30">
        <v>0</v>
      </c>
    </row>
    <row r="24" spans="1:18" ht="56.25" customHeight="1" x14ac:dyDescent="0.25">
      <c r="A24" s="239"/>
      <c r="B24" s="67" t="s">
        <v>33</v>
      </c>
      <c r="C24" s="81" t="s">
        <v>14</v>
      </c>
      <c r="D24" s="79">
        <v>39.979999999999997</v>
      </c>
      <c r="E24" s="24">
        <v>0</v>
      </c>
      <c r="F24" s="24">
        <v>0</v>
      </c>
      <c r="G24" s="60">
        <v>1200</v>
      </c>
      <c r="H24" s="46">
        <v>10000</v>
      </c>
      <c r="I24" s="44">
        <f t="shared" si="0"/>
        <v>11239.98</v>
      </c>
      <c r="J24" s="24">
        <v>1385</v>
      </c>
      <c r="K24" s="24">
        <v>1385</v>
      </c>
      <c r="L24" s="24">
        <v>0</v>
      </c>
      <c r="M24" s="47">
        <f t="shared" si="1"/>
        <v>0</v>
      </c>
      <c r="N24" s="54">
        <v>20</v>
      </c>
      <c r="O24" s="30">
        <v>0</v>
      </c>
      <c r="P24" s="30">
        <v>0</v>
      </c>
    </row>
    <row r="25" spans="1:18" ht="60" x14ac:dyDescent="0.25">
      <c r="A25" s="239"/>
      <c r="B25" s="109" t="s">
        <v>4</v>
      </c>
      <c r="C25" s="81" t="s">
        <v>14</v>
      </c>
      <c r="D25" s="93">
        <v>447.44</v>
      </c>
      <c r="E25" s="94">
        <v>0</v>
      </c>
      <c r="F25" s="24">
        <v>0</v>
      </c>
      <c r="G25" s="60">
        <v>1200</v>
      </c>
      <c r="H25" s="46">
        <v>1180</v>
      </c>
      <c r="I25" s="44">
        <f t="shared" si="0"/>
        <v>2827.44</v>
      </c>
      <c r="J25" s="24">
        <v>339962</v>
      </c>
      <c r="K25" s="24">
        <v>339962</v>
      </c>
      <c r="L25" s="24">
        <v>0</v>
      </c>
      <c r="M25" s="47">
        <f t="shared" si="1"/>
        <v>0</v>
      </c>
      <c r="N25" s="54">
        <v>20</v>
      </c>
      <c r="O25" s="30">
        <v>0</v>
      </c>
      <c r="P25" s="30">
        <v>0</v>
      </c>
    </row>
    <row r="26" spans="1:18" ht="56.25" customHeight="1" x14ac:dyDescent="0.25">
      <c r="A26" s="239"/>
      <c r="B26" s="67" t="s">
        <v>34</v>
      </c>
      <c r="C26" s="81" t="s">
        <v>14</v>
      </c>
      <c r="D26" s="24">
        <v>0</v>
      </c>
      <c r="E26" s="24">
        <v>0</v>
      </c>
      <c r="F26" s="24">
        <v>0</v>
      </c>
      <c r="G26" s="60">
        <v>1200</v>
      </c>
      <c r="H26" s="46">
        <v>0</v>
      </c>
      <c r="I26" s="44">
        <f t="shared" si="0"/>
        <v>1200</v>
      </c>
      <c r="J26" s="24">
        <v>0</v>
      </c>
      <c r="K26" s="24">
        <v>0</v>
      </c>
      <c r="L26" s="24">
        <v>0</v>
      </c>
      <c r="M26" s="47">
        <f t="shared" si="1"/>
        <v>0</v>
      </c>
      <c r="N26" s="54">
        <v>5</v>
      </c>
      <c r="O26" s="30">
        <v>0</v>
      </c>
      <c r="P26" s="30">
        <v>0</v>
      </c>
    </row>
    <row r="27" spans="1:18" ht="56.25" customHeight="1" x14ac:dyDescent="0.25">
      <c r="A27" s="239"/>
      <c r="B27" s="67" t="s">
        <v>37</v>
      </c>
      <c r="C27" s="81" t="s">
        <v>14</v>
      </c>
      <c r="D27" s="24">
        <v>0</v>
      </c>
      <c r="E27" s="24">
        <v>0</v>
      </c>
      <c r="F27" s="24">
        <v>0</v>
      </c>
      <c r="G27" s="60">
        <v>1200</v>
      </c>
      <c r="H27" s="46">
        <v>5</v>
      </c>
      <c r="I27" s="44">
        <f t="shared" si="0"/>
        <v>1205</v>
      </c>
      <c r="J27" s="24">
        <v>255</v>
      </c>
      <c r="K27" s="24">
        <v>150</v>
      </c>
      <c r="L27" s="24">
        <v>0</v>
      </c>
      <c r="M27" s="47">
        <f t="shared" si="1"/>
        <v>0</v>
      </c>
      <c r="N27" s="54">
        <v>90</v>
      </c>
      <c r="O27" s="30">
        <v>0</v>
      </c>
      <c r="P27" s="30">
        <v>0</v>
      </c>
    </row>
    <row r="28" spans="1:18" ht="56.25" customHeight="1" x14ac:dyDescent="0.25">
      <c r="A28" s="239"/>
      <c r="B28" s="67" t="s">
        <v>43</v>
      </c>
      <c r="C28" s="81" t="s">
        <v>44</v>
      </c>
      <c r="D28" s="24">
        <v>0</v>
      </c>
      <c r="E28" s="235" t="s">
        <v>109</v>
      </c>
      <c r="F28" s="235"/>
      <c r="G28" s="235"/>
      <c r="H28" s="235"/>
      <c r="I28" s="44">
        <v>0</v>
      </c>
      <c r="J28" s="24">
        <v>0</v>
      </c>
      <c r="K28" s="24">
        <v>0</v>
      </c>
      <c r="L28" s="24">
        <v>0</v>
      </c>
      <c r="M28" s="47">
        <f t="shared" ref="M28" si="4">+(I28*L28)</f>
        <v>0</v>
      </c>
      <c r="N28" s="54">
        <v>120</v>
      </c>
      <c r="O28" s="30">
        <v>0</v>
      </c>
      <c r="P28" s="35"/>
    </row>
    <row r="29" spans="1:18" ht="70.5" customHeight="1" x14ac:dyDescent="0.25">
      <c r="A29" s="239"/>
      <c r="B29" s="67" t="s">
        <v>38</v>
      </c>
      <c r="C29" s="81" t="s">
        <v>14</v>
      </c>
      <c r="D29" s="79" t="s">
        <v>39</v>
      </c>
      <c r="E29" s="24">
        <v>0</v>
      </c>
      <c r="F29" s="24">
        <v>0</v>
      </c>
      <c r="G29" s="60">
        <v>1200</v>
      </c>
      <c r="H29" s="46">
        <v>100</v>
      </c>
      <c r="I29" s="44">
        <f>+(G29+H29)</f>
        <v>1300</v>
      </c>
      <c r="J29" s="24">
        <v>30</v>
      </c>
      <c r="K29" s="24">
        <v>30</v>
      </c>
      <c r="L29" s="24">
        <v>0</v>
      </c>
      <c r="M29" s="47">
        <f t="shared" ref="M29" si="5">+(I29*L29)</f>
        <v>0</v>
      </c>
      <c r="N29" s="54">
        <v>120</v>
      </c>
      <c r="O29" s="30">
        <v>0</v>
      </c>
      <c r="P29" s="34">
        <v>700000</v>
      </c>
    </row>
    <row r="30" spans="1:18" s="72" customFormat="1" ht="70.5" customHeight="1" x14ac:dyDescent="0.25">
      <c r="A30" s="65"/>
      <c r="B30" s="67"/>
      <c r="C30" s="81"/>
      <c r="D30" s="79"/>
      <c r="E30" s="24"/>
      <c r="F30" s="24"/>
      <c r="G30" s="60"/>
      <c r="H30" s="46"/>
      <c r="I30" s="75">
        <f>SUM(I14:I29)</f>
        <v>45364.81</v>
      </c>
      <c r="J30" s="24"/>
      <c r="K30" s="24"/>
      <c r="L30" s="24"/>
      <c r="M30" s="69">
        <f>SUM(M14:M29)</f>
        <v>0</v>
      </c>
      <c r="N30" s="57"/>
      <c r="O30" s="69">
        <f t="shared" ref="O30" si="6">SUM(O14:O29)</f>
        <v>0</v>
      </c>
      <c r="P30" s="75">
        <f>SUM(P29)</f>
        <v>700000</v>
      </c>
      <c r="Q30" s="71"/>
      <c r="R30" s="71"/>
    </row>
    <row r="31" spans="1:18" ht="128.25" customHeight="1" x14ac:dyDescent="0.25">
      <c r="A31" s="73" t="s">
        <v>15</v>
      </c>
      <c r="B31" s="96" t="s">
        <v>21</v>
      </c>
      <c r="C31" s="97" t="s">
        <v>59</v>
      </c>
      <c r="D31" s="79">
        <v>0</v>
      </c>
      <c r="E31" s="97"/>
      <c r="F31" s="238" t="s">
        <v>8</v>
      </c>
      <c r="G31" s="238"/>
      <c r="H31" s="238"/>
      <c r="I31" s="75">
        <v>110000</v>
      </c>
      <c r="J31" s="57" t="s">
        <v>8</v>
      </c>
      <c r="K31" s="57" t="s">
        <v>8</v>
      </c>
      <c r="L31" s="57" t="s">
        <v>8</v>
      </c>
      <c r="M31" s="24">
        <v>0</v>
      </c>
      <c r="N31" s="57">
        <v>60</v>
      </c>
      <c r="O31" s="75">
        <v>1000000</v>
      </c>
      <c r="P31" s="77">
        <v>0</v>
      </c>
    </row>
    <row r="32" spans="1:18" ht="408.75" customHeight="1" x14ac:dyDescent="0.25">
      <c r="B32" s="240" t="s">
        <v>110</v>
      </c>
      <c r="C32" s="240"/>
      <c r="D32" s="240"/>
      <c r="E32" s="240"/>
      <c r="F32" s="240"/>
      <c r="G32" s="240"/>
      <c r="H32" s="240"/>
      <c r="I32" s="240"/>
      <c r="J32" s="240"/>
      <c r="K32" s="240"/>
      <c r="L32" s="240"/>
      <c r="M32" s="240"/>
      <c r="N32" s="240"/>
      <c r="O32" s="240"/>
      <c r="P32" s="240"/>
    </row>
    <row r="33" spans="2:16" ht="61.5" customHeight="1" x14ac:dyDescent="0.25">
      <c r="B33" s="236" t="s">
        <v>19</v>
      </c>
      <c r="C33" s="236"/>
      <c r="D33" s="236"/>
      <c r="E33" s="236"/>
      <c r="F33" s="236"/>
      <c r="G33" s="236"/>
      <c r="H33" s="236"/>
      <c r="I33" s="236"/>
      <c r="J33" s="236"/>
      <c r="K33" s="236"/>
      <c r="L33" s="236"/>
      <c r="M33" s="236"/>
      <c r="N33" s="236"/>
      <c r="O33" s="236"/>
      <c r="P33" s="236"/>
    </row>
    <row r="34" spans="2:16" ht="157.5" customHeight="1" x14ac:dyDescent="0.25">
      <c r="B34" s="236" t="s">
        <v>56</v>
      </c>
      <c r="C34" s="236"/>
      <c r="D34" s="236"/>
      <c r="E34" s="236"/>
      <c r="F34" s="236"/>
      <c r="G34" s="236"/>
      <c r="H34" s="236"/>
      <c r="I34" s="236"/>
      <c r="J34" s="236"/>
      <c r="K34" s="236"/>
      <c r="L34" s="236"/>
      <c r="M34" s="236"/>
      <c r="N34" s="236"/>
      <c r="O34" s="236"/>
      <c r="P34" s="236"/>
    </row>
    <row r="35" spans="2:16" ht="81.75" customHeight="1" x14ac:dyDescent="0.25">
      <c r="B35" s="241" t="s">
        <v>119</v>
      </c>
      <c r="C35" s="241"/>
      <c r="D35" s="241"/>
      <c r="E35" s="241"/>
      <c r="F35" s="241"/>
      <c r="G35" s="241"/>
      <c r="H35" s="241"/>
      <c r="I35" s="241"/>
      <c r="J35" s="241"/>
      <c r="K35" s="241"/>
      <c r="L35" s="241"/>
      <c r="M35" s="241"/>
      <c r="N35" s="241"/>
      <c r="O35" s="241"/>
      <c r="P35" s="241"/>
    </row>
    <row r="36" spans="2:16" ht="42.75" customHeight="1" x14ac:dyDescent="0.25">
      <c r="B36" s="236" t="s">
        <v>23</v>
      </c>
      <c r="C36" s="236"/>
      <c r="D36" s="236"/>
      <c r="E36" s="236"/>
      <c r="F36" s="236"/>
      <c r="G36" s="236"/>
      <c r="H36" s="236"/>
      <c r="I36" s="236"/>
      <c r="J36" s="236"/>
      <c r="K36" s="236"/>
      <c r="L36" s="236"/>
      <c r="M36" s="236"/>
      <c r="N36" s="236"/>
      <c r="O36" s="236"/>
      <c r="P36" s="236"/>
    </row>
    <row r="37" spans="2:16" ht="63" customHeight="1" x14ac:dyDescent="0.25">
      <c r="B37" s="236" t="s">
        <v>36</v>
      </c>
      <c r="C37" s="236"/>
      <c r="D37" s="236"/>
      <c r="E37" s="236"/>
      <c r="F37" s="236"/>
      <c r="G37" s="236"/>
      <c r="H37" s="236"/>
      <c r="I37" s="236"/>
      <c r="J37" s="236"/>
      <c r="K37" s="236"/>
      <c r="L37" s="236"/>
      <c r="M37" s="236"/>
      <c r="N37" s="236"/>
      <c r="O37" s="236"/>
      <c r="P37" s="236"/>
    </row>
    <row r="38" spans="2:16" ht="90" customHeight="1" x14ac:dyDescent="0.25">
      <c r="B38" s="236" t="s">
        <v>45</v>
      </c>
      <c r="C38" s="236"/>
      <c r="D38" s="236"/>
      <c r="E38" s="236"/>
      <c r="F38" s="236"/>
      <c r="G38" s="236"/>
      <c r="H38" s="236"/>
      <c r="I38" s="236"/>
      <c r="J38" s="236"/>
      <c r="K38" s="236"/>
      <c r="L38" s="236"/>
      <c r="M38" s="236"/>
      <c r="N38" s="236"/>
      <c r="O38" s="236"/>
      <c r="P38" s="236"/>
    </row>
    <row r="39" spans="2:16" x14ac:dyDescent="0.25">
      <c r="O39" s="33"/>
      <c r="P39" s="32"/>
    </row>
    <row r="40" spans="2:16" x14ac:dyDescent="0.25">
      <c r="O40" s="33"/>
      <c r="P40" s="32"/>
    </row>
    <row r="41" spans="2:16" x14ac:dyDescent="0.25">
      <c r="O41" s="33"/>
      <c r="P41" s="32"/>
    </row>
    <row r="42" spans="2:16" x14ac:dyDescent="0.25">
      <c r="O42" s="33"/>
      <c r="P42" s="32"/>
    </row>
    <row r="43" spans="2:16" x14ac:dyDescent="0.25">
      <c r="O43" s="33"/>
      <c r="P43" s="32"/>
    </row>
    <row r="44" spans="2:16" x14ac:dyDescent="0.25">
      <c r="O44" s="33"/>
      <c r="P44" s="32"/>
    </row>
    <row r="45" spans="2:16" x14ac:dyDescent="0.25">
      <c r="O45" s="33"/>
      <c r="P45" s="32"/>
    </row>
    <row r="46" spans="2:16" x14ac:dyDescent="0.25">
      <c r="O46" s="33"/>
      <c r="P46" s="32"/>
    </row>
    <row r="47" spans="2:16" x14ac:dyDescent="0.25">
      <c r="O47" s="33"/>
      <c r="P47" s="32"/>
    </row>
    <row r="48" spans="2:16" x14ac:dyDescent="0.25">
      <c r="O48" s="33"/>
      <c r="P48" s="32"/>
    </row>
    <row r="49" spans="15:16" x14ac:dyDescent="0.25">
      <c r="O49" s="33"/>
      <c r="P49" s="32"/>
    </row>
    <row r="50" spans="15:16" x14ac:dyDescent="0.25">
      <c r="O50" s="33"/>
      <c r="P50" s="32"/>
    </row>
    <row r="51" spans="15:16" x14ac:dyDescent="0.25">
      <c r="O51" s="33"/>
      <c r="P51" s="32"/>
    </row>
    <row r="52" spans="15:16" x14ac:dyDescent="0.25">
      <c r="O52" s="33"/>
      <c r="P52" s="32"/>
    </row>
    <row r="53" spans="15:16" x14ac:dyDescent="0.25">
      <c r="O53" s="33"/>
      <c r="P53" s="32"/>
    </row>
    <row r="54" spans="15:16" x14ac:dyDescent="0.25">
      <c r="O54" s="33"/>
      <c r="P54" s="32"/>
    </row>
    <row r="55" spans="15:16" x14ac:dyDescent="0.25">
      <c r="O55" s="33"/>
      <c r="P55" s="32"/>
    </row>
    <row r="56" spans="15:16" x14ac:dyDescent="0.25">
      <c r="O56" s="33"/>
      <c r="P56" s="32"/>
    </row>
    <row r="57" spans="15:16" x14ac:dyDescent="0.25">
      <c r="O57" s="33"/>
      <c r="P57" s="32"/>
    </row>
    <row r="58" spans="15:16" x14ac:dyDescent="0.25">
      <c r="O58" s="33"/>
      <c r="P58" s="32"/>
    </row>
    <row r="59" spans="15:16" x14ac:dyDescent="0.25">
      <c r="O59" s="33"/>
      <c r="P59" s="32"/>
    </row>
    <row r="60" spans="15:16" x14ac:dyDescent="0.25">
      <c r="O60" s="33"/>
      <c r="P60" s="32"/>
    </row>
    <row r="61" spans="15:16" x14ac:dyDescent="0.25">
      <c r="O61" s="33"/>
      <c r="P61" s="32"/>
    </row>
    <row r="62" spans="15:16" x14ac:dyDescent="0.25">
      <c r="O62" s="33"/>
      <c r="P62" s="32"/>
    </row>
    <row r="63" spans="15:16" x14ac:dyDescent="0.25">
      <c r="O63" s="33"/>
      <c r="P63" s="32"/>
    </row>
    <row r="64" spans="15:16" x14ac:dyDescent="0.25">
      <c r="O64" s="33"/>
      <c r="P64" s="32"/>
    </row>
    <row r="65" spans="15:16" x14ac:dyDescent="0.25">
      <c r="O65" s="33"/>
      <c r="P65" s="32"/>
    </row>
    <row r="66" spans="15:16" x14ac:dyDescent="0.25">
      <c r="O66" s="33"/>
      <c r="P66" s="32"/>
    </row>
    <row r="67" spans="15:16" x14ac:dyDescent="0.25">
      <c r="O67" s="33"/>
      <c r="P67" s="32"/>
    </row>
    <row r="68" spans="15:16" x14ac:dyDescent="0.25">
      <c r="O68" s="33"/>
      <c r="P68" s="32"/>
    </row>
    <row r="69" spans="15:16" x14ac:dyDescent="0.25">
      <c r="O69" s="33"/>
      <c r="P69" s="32"/>
    </row>
    <row r="70" spans="15:16" x14ac:dyDescent="0.25">
      <c r="O70" s="33"/>
      <c r="P70" s="32"/>
    </row>
    <row r="71" spans="15:16" x14ac:dyDescent="0.25">
      <c r="O71" s="33"/>
      <c r="P71" s="32"/>
    </row>
    <row r="72" spans="15:16" x14ac:dyDescent="0.25">
      <c r="O72" s="33"/>
      <c r="P72" s="32"/>
    </row>
    <row r="73" spans="15:16" x14ac:dyDescent="0.25">
      <c r="O73" s="33"/>
      <c r="P73" s="32"/>
    </row>
    <row r="74" spans="15:16" x14ac:dyDescent="0.25">
      <c r="O74" s="33"/>
      <c r="P74" s="32"/>
    </row>
    <row r="75" spans="15:16" x14ac:dyDescent="0.25">
      <c r="O75" s="33"/>
      <c r="P75" s="32"/>
    </row>
    <row r="76" spans="15:16" x14ac:dyDescent="0.25">
      <c r="O76" s="33"/>
      <c r="P76" s="32"/>
    </row>
    <row r="77" spans="15:16" x14ac:dyDescent="0.25">
      <c r="O77" s="33"/>
      <c r="P77" s="32"/>
    </row>
    <row r="78" spans="15:16" x14ac:dyDescent="0.25">
      <c r="O78" s="33"/>
      <c r="P78" s="32"/>
    </row>
    <row r="79" spans="15:16" x14ac:dyDescent="0.25">
      <c r="O79" s="33"/>
      <c r="P79" s="32"/>
    </row>
    <row r="80" spans="15:16" x14ac:dyDescent="0.25">
      <c r="O80" s="33"/>
      <c r="P80" s="32"/>
    </row>
    <row r="81" spans="15:16" x14ac:dyDescent="0.25">
      <c r="O81" s="33"/>
      <c r="P81" s="32"/>
    </row>
    <row r="82" spans="15:16" x14ac:dyDescent="0.25">
      <c r="O82" s="33"/>
      <c r="P82" s="32"/>
    </row>
    <row r="83" spans="15:16" x14ac:dyDescent="0.25">
      <c r="O83" s="33"/>
      <c r="P83" s="32"/>
    </row>
    <row r="84" spans="15:16" x14ac:dyDescent="0.25">
      <c r="O84" s="33"/>
      <c r="P84" s="32"/>
    </row>
    <row r="85" spans="15:16" x14ac:dyDescent="0.25">
      <c r="O85" s="33"/>
      <c r="P85" s="32"/>
    </row>
    <row r="86" spans="15:16" x14ac:dyDescent="0.25">
      <c r="O86" s="33"/>
      <c r="P86" s="32"/>
    </row>
    <row r="87" spans="15:16" x14ac:dyDescent="0.25">
      <c r="O87" s="33"/>
      <c r="P87" s="32"/>
    </row>
    <row r="88" spans="15:16" x14ac:dyDescent="0.25">
      <c r="O88" s="33"/>
      <c r="P88" s="32"/>
    </row>
    <row r="89" spans="15:16" x14ac:dyDescent="0.25">
      <c r="O89" s="33"/>
      <c r="P89" s="32"/>
    </row>
    <row r="90" spans="15:16" x14ac:dyDescent="0.25">
      <c r="O90" s="33"/>
      <c r="P90" s="32"/>
    </row>
    <row r="91" spans="15:16" x14ac:dyDescent="0.25">
      <c r="O91" s="33"/>
      <c r="P91" s="32"/>
    </row>
    <row r="92" spans="15:16" x14ac:dyDescent="0.25">
      <c r="O92" s="33"/>
      <c r="P92" s="32"/>
    </row>
    <row r="93" spans="15:16" x14ac:dyDescent="0.25">
      <c r="O93" s="33"/>
      <c r="P93" s="32"/>
    </row>
    <row r="94" spans="15:16" x14ac:dyDescent="0.25">
      <c r="O94" s="33"/>
      <c r="P94" s="32"/>
    </row>
    <row r="95" spans="15:16" x14ac:dyDescent="0.25">
      <c r="O95" s="33"/>
      <c r="P95" s="32"/>
    </row>
    <row r="96" spans="15:16" x14ac:dyDescent="0.25">
      <c r="O96" s="33"/>
      <c r="P96" s="32"/>
    </row>
    <row r="97" spans="15:16" x14ac:dyDescent="0.25">
      <c r="O97" s="33"/>
      <c r="P97" s="32"/>
    </row>
    <row r="98" spans="15:16" x14ac:dyDescent="0.25">
      <c r="O98" s="33"/>
      <c r="P98" s="32"/>
    </row>
    <row r="99" spans="15:16" x14ac:dyDescent="0.25">
      <c r="O99" s="33"/>
      <c r="P99" s="32"/>
    </row>
    <row r="100" spans="15:16" x14ac:dyDescent="0.25">
      <c r="O100" s="33"/>
      <c r="P100" s="32"/>
    </row>
    <row r="101" spans="15:16" x14ac:dyDescent="0.25">
      <c r="O101" s="33"/>
      <c r="P101" s="32"/>
    </row>
    <row r="102" spans="15:16" x14ac:dyDescent="0.25">
      <c r="O102" s="33"/>
      <c r="P102" s="32"/>
    </row>
    <row r="103" spans="15:16" x14ac:dyDescent="0.25">
      <c r="O103" s="33"/>
      <c r="P103" s="32"/>
    </row>
    <row r="104" spans="15:16" x14ac:dyDescent="0.25">
      <c r="O104" s="33"/>
      <c r="P104" s="32"/>
    </row>
    <row r="105" spans="15:16" x14ac:dyDescent="0.25">
      <c r="O105" s="33"/>
      <c r="P105" s="32"/>
    </row>
    <row r="106" spans="15:16" x14ac:dyDescent="0.25">
      <c r="O106" s="33"/>
      <c r="P106" s="32"/>
    </row>
    <row r="107" spans="15:16" x14ac:dyDescent="0.25">
      <c r="O107" s="33"/>
      <c r="P107" s="32"/>
    </row>
    <row r="108" spans="15:16" x14ac:dyDescent="0.25">
      <c r="O108" s="33"/>
      <c r="P108" s="32"/>
    </row>
    <row r="109" spans="15:16" x14ac:dyDescent="0.25">
      <c r="O109" s="33"/>
      <c r="P109" s="32"/>
    </row>
    <row r="110" spans="15:16" x14ac:dyDescent="0.25">
      <c r="O110" s="33"/>
      <c r="P110" s="32"/>
    </row>
    <row r="111" spans="15:16" x14ac:dyDescent="0.25">
      <c r="O111" s="33"/>
      <c r="P111" s="32"/>
    </row>
    <row r="112" spans="15:16" x14ac:dyDescent="0.25">
      <c r="O112" s="33"/>
      <c r="P112" s="32"/>
    </row>
    <row r="113" spans="15:16" x14ac:dyDescent="0.25">
      <c r="O113" s="33"/>
      <c r="P113" s="32"/>
    </row>
    <row r="114" spans="15:16" x14ac:dyDescent="0.25">
      <c r="O114" s="33"/>
      <c r="P114" s="32"/>
    </row>
    <row r="115" spans="15:16" x14ac:dyDescent="0.25">
      <c r="O115" s="33"/>
      <c r="P115" s="32"/>
    </row>
    <row r="116" spans="15:16" x14ac:dyDescent="0.25">
      <c r="O116" s="33"/>
      <c r="P116" s="32"/>
    </row>
    <row r="117" spans="15:16" x14ac:dyDescent="0.25">
      <c r="O117" s="33"/>
      <c r="P117" s="32"/>
    </row>
    <row r="118" spans="15:16" x14ac:dyDescent="0.25">
      <c r="O118" s="33"/>
      <c r="P118" s="32"/>
    </row>
    <row r="119" spans="15:16" x14ac:dyDescent="0.25">
      <c r="O119" s="33"/>
      <c r="P119" s="32"/>
    </row>
  </sheetData>
  <mergeCells count="12">
    <mergeCell ref="A2:P2"/>
    <mergeCell ref="E28:H28"/>
    <mergeCell ref="B37:P37"/>
    <mergeCell ref="A10:A12"/>
    <mergeCell ref="B38:P38"/>
    <mergeCell ref="F31:H31"/>
    <mergeCell ref="A14:A29"/>
    <mergeCell ref="B32:P32"/>
    <mergeCell ref="B33:P33"/>
    <mergeCell ref="B34:P34"/>
    <mergeCell ref="B35:P35"/>
    <mergeCell ref="B36:P36"/>
  </mergeCells>
  <pageMargins left="0.57999999999999996" right="0.59" top="0.74803149606299213" bottom="0.74803149606299213" header="0.31496062992125984" footer="0.31496062992125984"/>
  <pageSetup paperSize="9" scale="57" fitToHeight="0" orientation="landscape" r:id="rId1"/>
  <ignoredErrors>
    <ignoredError sqref="M13 I13 M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104"/>
  <sheetViews>
    <sheetView topLeftCell="B1" zoomScale="70" zoomScaleNormal="70" workbookViewId="0">
      <selection activeCell="A33" sqref="A33"/>
    </sheetView>
  </sheetViews>
  <sheetFormatPr baseColWidth="10" defaultRowHeight="15.75" x14ac:dyDescent="0.25"/>
  <cols>
    <col min="1" max="1" width="31" style="4" customWidth="1"/>
    <col min="2" max="2" width="26.140625" style="2" customWidth="1"/>
    <col min="3" max="3" width="19.5703125" style="2" customWidth="1"/>
    <col min="4" max="5" width="23" style="11" customWidth="1"/>
    <col min="6" max="6" width="27.140625" style="11" customWidth="1"/>
    <col min="7" max="7" width="25.140625" style="11" customWidth="1"/>
    <col min="8" max="8" width="22.28515625" style="11" customWidth="1"/>
    <col min="9" max="9" width="27.140625" style="45" customWidth="1"/>
    <col min="10" max="10" width="23.85546875" style="11" customWidth="1"/>
    <col min="11" max="11" width="24.140625" style="11" customWidth="1"/>
    <col min="12" max="12" width="21.7109375" style="11" customWidth="1"/>
    <col min="13" max="13" width="30.140625" style="11" customWidth="1"/>
    <col min="14" max="14" width="24.85546875" style="11" customWidth="1"/>
    <col min="15" max="15" width="26.7109375" style="29" customWidth="1"/>
    <col min="16" max="16" width="24.7109375" style="31" customWidth="1"/>
    <col min="17" max="17" width="24.28515625" customWidth="1"/>
    <col min="18" max="18" width="25.85546875" customWidth="1"/>
  </cols>
  <sheetData>
    <row r="2" spans="1:16" ht="19.5" x14ac:dyDescent="0.25">
      <c r="A2" s="234" t="s">
        <v>7</v>
      </c>
      <c r="B2" s="234"/>
      <c r="C2" s="234"/>
      <c r="D2" s="234"/>
      <c r="E2" s="234"/>
      <c r="F2" s="234"/>
      <c r="G2" s="234"/>
      <c r="H2" s="234"/>
      <c r="I2" s="234"/>
      <c r="J2" s="234"/>
      <c r="K2" s="234"/>
      <c r="L2" s="234"/>
      <c r="M2" s="234"/>
      <c r="N2" s="234"/>
      <c r="O2" s="234"/>
      <c r="P2" s="234"/>
    </row>
    <row r="3" spans="1:16" ht="101.25" x14ac:dyDescent="0.25">
      <c r="A3" s="15" t="s">
        <v>20</v>
      </c>
      <c r="B3" s="42" t="s">
        <v>0</v>
      </c>
      <c r="C3" s="18" t="s">
        <v>13</v>
      </c>
      <c r="D3" s="19" t="s">
        <v>9</v>
      </c>
      <c r="E3" s="16" t="s">
        <v>46</v>
      </c>
      <c r="F3" s="16" t="s">
        <v>47</v>
      </c>
      <c r="G3" s="12" t="s">
        <v>54</v>
      </c>
      <c r="H3" s="22" t="s">
        <v>48</v>
      </c>
      <c r="I3" s="21" t="s">
        <v>55</v>
      </c>
      <c r="J3" s="20" t="s">
        <v>49</v>
      </c>
      <c r="K3" s="20" t="s">
        <v>22</v>
      </c>
      <c r="L3" s="20" t="s">
        <v>40</v>
      </c>
      <c r="M3" s="21" t="s">
        <v>41</v>
      </c>
      <c r="N3" s="27" t="s">
        <v>26</v>
      </c>
      <c r="O3" s="48" t="s">
        <v>50</v>
      </c>
      <c r="P3" s="49" t="s">
        <v>51</v>
      </c>
    </row>
    <row r="4" spans="1:16" x14ac:dyDescent="0.25">
      <c r="B4" s="36"/>
      <c r="C4" s="36"/>
      <c r="D4" s="36"/>
      <c r="E4" s="36"/>
      <c r="F4" s="36"/>
      <c r="G4" s="36"/>
      <c r="H4" s="36"/>
      <c r="I4" s="37"/>
      <c r="K4" s="36"/>
      <c r="L4" s="36"/>
      <c r="M4" s="36"/>
      <c r="N4" s="28"/>
      <c r="O4" s="51"/>
      <c r="P4" s="52"/>
    </row>
    <row r="5" spans="1:16" ht="63.75" x14ac:dyDescent="0.25">
      <c r="A5" s="53" t="s">
        <v>12</v>
      </c>
      <c r="B5" s="61" t="s">
        <v>16</v>
      </c>
      <c r="C5" s="5" t="s">
        <v>14</v>
      </c>
      <c r="D5" s="6">
        <v>9526.81</v>
      </c>
      <c r="E5" s="7">
        <v>23136667</v>
      </c>
      <c r="F5" s="7">
        <v>10000</v>
      </c>
      <c r="G5" s="129">
        <v>375</v>
      </c>
      <c r="H5" s="129">
        <v>5</v>
      </c>
      <c r="I5" s="44">
        <f>+(D5+E5+F5+G5+H5)</f>
        <v>23156573.809999999</v>
      </c>
      <c r="J5" s="66">
        <v>101</v>
      </c>
      <c r="K5" s="60">
        <v>20</v>
      </c>
      <c r="L5" s="60">
        <v>47</v>
      </c>
      <c r="M5" s="83">
        <f>+(I5*L5)</f>
        <v>1088358969.0699999</v>
      </c>
      <c r="N5" s="99" t="s">
        <v>82</v>
      </c>
      <c r="O5" s="30">
        <v>0</v>
      </c>
      <c r="P5" s="30">
        <v>0</v>
      </c>
    </row>
    <row r="6" spans="1:16" ht="79.5" customHeight="1" x14ac:dyDescent="0.25">
      <c r="A6" s="53" t="s">
        <v>12</v>
      </c>
      <c r="B6" s="61" t="s">
        <v>52</v>
      </c>
      <c r="C6" s="5" t="s">
        <v>14</v>
      </c>
      <c r="D6" s="6">
        <v>9526.81</v>
      </c>
      <c r="E6" s="7">
        <v>9670000</v>
      </c>
      <c r="F6" s="7">
        <v>10000</v>
      </c>
      <c r="G6" s="129">
        <v>375</v>
      </c>
      <c r="H6" s="129">
        <v>5</v>
      </c>
      <c r="I6" s="44">
        <f>+(D6+E6+F6+G6+H6)</f>
        <v>9689906.8100000005</v>
      </c>
      <c r="J6" s="66">
        <v>120</v>
      </c>
      <c r="K6" s="60">
        <v>74</v>
      </c>
      <c r="L6" s="60">
        <v>29</v>
      </c>
      <c r="M6" s="83">
        <f>+(I6*L6)</f>
        <v>281007297.49000001</v>
      </c>
      <c r="N6" s="99" t="s">
        <v>82</v>
      </c>
      <c r="O6" s="30">
        <v>0</v>
      </c>
      <c r="P6" s="30">
        <v>0</v>
      </c>
    </row>
    <row r="7" spans="1:16" ht="85.5" x14ac:dyDescent="0.25">
      <c r="A7" s="53" t="s">
        <v>12</v>
      </c>
      <c r="B7" s="61" t="s">
        <v>53</v>
      </c>
      <c r="C7" s="5" t="s">
        <v>14</v>
      </c>
      <c r="D7" s="6">
        <v>9526.81</v>
      </c>
      <c r="E7" s="7">
        <v>9270000</v>
      </c>
      <c r="F7" s="7">
        <v>10000</v>
      </c>
      <c r="G7" s="129">
        <v>375</v>
      </c>
      <c r="H7" s="129">
        <v>5</v>
      </c>
      <c r="I7" s="44">
        <f>+(D7+E7+F7+G7+H7)</f>
        <v>9289906.8100000005</v>
      </c>
      <c r="J7" s="66">
        <v>156</v>
      </c>
      <c r="K7" s="60">
        <v>61</v>
      </c>
      <c r="L7" s="60">
        <v>11</v>
      </c>
      <c r="M7" s="83">
        <f t="shared" ref="M7:M31" si="0">+(I7*L7)</f>
        <v>102188974.91000001</v>
      </c>
      <c r="N7" s="99" t="s">
        <v>82</v>
      </c>
      <c r="O7" s="30">
        <v>0</v>
      </c>
      <c r="P7" s="30">
        <v>0</v>
      </c>
    </row>
    <row r="8" spans="1:16" ht="71.25" x14ac:dyDescent="0.25">
      <c r="A8" s="53" t="s">
        <v>12</v>
      </c>
      <c r="B8" s="61" t="s">
        <v>17</v>
      </c>
      <c r="C8" s="5" t="s">
        <v>14</v>
      </c>
      <c r="D8" s="6">
        <v>9526.81</v>
      </c>
      <c r="E8" s="7">
        <v>7570000</v>
      </c>
      <c r="F8" s="7">
        <v>10000</v>
      </c>
      <c r="G8" s="129">
        <v>375</v>
      </c>
      <c r="H8" s="129">
        <v>5</v>
      </c>
      <c r="I8" s="44">
        <f>+(D8+E8+F8+G8+H8)</f>
        <v>7589906.8099999996</v>
      </c>
      <c r="J8" s="66">
        <v>553</v>
      </c>
      <c r="K8" s="60">
        <v>315</v>
      </c>
      <c r="L8" s="60">
        <v>150</v>
      </c>
      <c r="M8" s="83">
        <f t="shared" si="0"/>
        <v>1138486021.5</v>
      </c>
      <c r="N8" s="99" t="s">
        <v>82</v>
      </c>
      <c r="O8" s="30">
        <v>0</v>
      </c>
      <c r="P8" s="30">
        <v>0</v>
      </c>
    </row>
    <row r="9" spans="1:16" s="1" customFormat="1" ht="48.75" customHeight="1" x14ac:dyDescent="0.25">
      <c r="A9" s="65"/>
      <c r="B9" s="67"/>
      <c r="C9" s="66"/>
      <c r="D9" s="68"/>
      <c r="E9" s="60"/>
      <c r="F9" s="60"/>
      <c r="G9" s="60"/>
      <c r="H9" s="60"/>
      <c r="I9" s="75">
        <f>SUM(I5:I8)</f>
        <v>49726294.240000002</v>
      </c>
      <c r="J9" s="66"/>
      <c r="K9" s="60"/>
      <c r="L9" s="60"/>
      <c r="M9" s="75">
        <f>SUM(M5:M8)</f>
        <v>2610041262.9700003</v>
      </c>
      <c r="N9" s="57"/>
      <c r="O9" s="70"/>
      <c r="P9" s="78"/>
    </row>
    <row r="10" spans="1:16" ht="63.75" x14ac:dyDescent="0.25">
      <c r="A10" s="237" t="s">
        <v>10</v>
      </c>
      <c r="B10" s="61" t="s">
        <v>24</v>
      </c>
      <c r="C10" s="5" t="s">
        <v>14</v>
      </c>
      <c r="D10" s="6">
        <v>3599.17</v>
      </c>
      <c r="E10" s="7">
        <v>100000</v>
      </c>
      <c r="F10" s="41">
        <v>10000</v>
      </c>
      <c r="G10" s="7">
        <v>375</v>
      </c>
      <c r="H10" s="41">
        <v>5</v>
      </c>
      <c r="I10" s="44">
        <f>+(D10+E10+F10+G10+H10)</f>
        <v>113979.17</v>
      </c>
      <c r="J10" s="25">
        <v>925</v>
      </c>
      <c r="K10" s="76">
        <v>404</v>
      </c>
      <c r="L10" s="60">
        <v>63</v>
      </c>
      <c r="M10" s="47">
        <f t="shared" si="0"/>
        <v>7180687.71</v>
      </c>
      <c r="N10" s="98" t="s">
        <v>81</v>
      </c>
      <c r="O10" s="30">
        <v>0</v>
      </c>
      <c r="P10" s="30">
        <v>0</v>
      </c>
    </row>
    <row r="11" spans="1:16" ht="63.75" x14ac:dyDescent="0.25">
      <c r="A11" s="237"/>
      <c r="B11" s="61" t="s">
        <v>2</v>
      </c>
      <c r="C11" s="5" t="s">
        <v>14</v>
      </c>
      <c r="D11" s="6">
        <v>9526.81</v>
      </c>
      <c r="E11" s="41">
        <v>20000</v>
      </c>
      <c r="F11" s="41">
        <v>10000</v>
      </c>
      <c r="G11" s="7">
        <v>375</v>
      </c>
      <c r="H11" s="41">
        <v>5</v>
      </c>
      <c r="I11" s="44">
        <f t="shared" ref="I11:I14" si="1">+(D11+E11+F11+G11+H11)</f>
        <v>39906.81</v>
      </c>
      <c r="J11" s="25">
        <v>175</v>
      </c>
      <c r="K11" s="76">
        <v>163</v>
      </c>
      <c r="L11" s="60">
        <v>2</v>
      </c>
      <c r="M11" s="47">
        <f t="shared" si="0"/>
        <v>79813.62</v>
      </c>
      <c r="N11" s="54">
        <v>60</v>
      </c>
      <c r="O11" s="30">
        <v>0</v>
      </c>
      <c r="P11" s="30">
        <v>0</v>
      </c>
    </row>
    <row r="12" spans="1:16" ht="63.75" x14ac:dyDescent="0.25">
      <c r="A12" s="237"/>
      <c r="B12" s="61" t="s">
        <v>3</v>
      </c>
      <c r="C12" s="5" t="s">
        <v>14</v>
      </c>
      <c r="D12" s="85">
        <v>4117.6400000000003</v>
      </c>
      <c r="E12" s="41">
        <v>60000</v>
      </c>
      <c r="F12" s="85">
        <v>0</v>
      </c>
      <c r="G12" s="7">
        <v>375</v>
      </c>
      <c r="H12" s="41">
        <v>5</v>
      </c>
      <c r="I12" s="44">
        <f t="shared" si="1"/>
        <v>64497.64</v>
      </c>
      <c r="J12" s="25">
        <v>2240</v>
      </c>
      <c r="K12" s="76">
        <v>2785</v>
      </c>
      <c r="L12" s="60">
        <v>14</v>
      </c>
      <c r="M12" s="47">
        <f t="shared" si="0"/>
        <v>902966.96</v>
      </c>
      <c r="N12" s="54">
        <v>60</v>
      </c>
      <c r="O12" s="30">
        <v>0</v>
      </c>
      <c r="P12" s="30">
        <v>0</v>
      </c>
    </row>
    <row r="13" spans="1:16" ht="56.25" customHeight="1" x14ac:dyDescent="0.25">
      <c r="A13" s="224"/>
      <c r="B13" s="61" t="s">
        <v>133</v>
      </c>
      <c r="C13" s="5" t="s">
        <v>130</v>
      </c>
      <c r="D13" s="223">
        <v>0</v>
      </c>
      <c r="E13" s="7">
        <v>0</v>
      </c>
      <c r="F13" s="223">
        <v>0</v>
      </c>
      <c r="G13" s="7">
        <v>375</v>
      </c>
      <c r="H13" s="46">
        <v>5</v>
      </c>
      <c r="I13" s="44">
        <f t="shared" si="1"/>
        <v>380</v>
      </c>
      <c r="J13" s="25"/>
      <c r="K13" s="76"/>
      <c r="L13" s="60"/>
      <c r="M13" s="47"/>
      <c r="N13" s="58"/>
      <c r="O13" s="30"/>
      <c r="P13" s="30"/>
    </row>
    <row r="14" spans="1:16" ht="78.75" customHeight="1" x14ac:dyDescent="0.25">
      <c r="A14" s="224"/>
      <c r="B14" s="61" t="s">
        <v>134</v>
      </c>
      <c r="C14" s="5" t="s">
        <v>14</v>
      </c>
      <c r="D14" s="85">
        <v>0</v>
      </c>
      <c r="E14" s="41">
        <v>30000</v>
      </c>
      <c r="F14" s="85">
        <v>0</v>
      </c>
      <c r="G14" s="129">
        <v>375</v>
      </c>
      <c r="H14" s="129">
        <v>5</v>
      </c>
      <c r="I14" s="44">
        <f t="shared" si="1"/>
        <v>30380</v>
      </c>
      <c r="J14" s="25"/>
      <c r="K14" s="76"/>
      <c r="L14" s="60"/>
      <c r="M14" s="47"/>
      <c r="N14" s="58"/>
      <c r="O14" s="30"/>
      <c r="P14" s="30"/>
    </row>
    <row r="15" spans="1:16" s="1" customFormat="1" ht="45.75" customHeight="1" x14ac:dyDescent="0.25">
      <c r="A15" s="65"/>
      <c r="B15" s="67"/>
      <c r="C15" s="66"/>
      <c r="D15" s="79"/>
      <c r="E15" s="46"/>
      <c r="F15" s="79"/>
      <c r="G15" s="60"/>
      <c r="H15" s="60"/>
      <c r="I15" s="75">
        <f>SUM(I10:I14)</f>
        <v>249143.62</v>
      </c>
      <c r="J15" s="25"/>
      <c r="K15" s="76"/>
      <c r="L15" s="60"/>
      <c r="M15" s="75">
        <f>SUM(M10:M12)</f>
        <v>8163468.29</v>
      </c>
      <c r="N15" s="57"/>
      <c r="O15" s="70"/>
      <c r="P15" s="78"/>
    </row>
    <row r="16" spans="1:16" s="1" customFormat="1" ht="82.5" customHeight="1" x14ac:dyDescent="0.25">
      <c r="A16" s="242" t="s">
        <v>113</v>
      </c>
      <c r="B16" s="61" t="s">
        <v>35</v>
      </c>
      <c r="C16" s="66" t="s">
        <v>14</v>
      </c>
      <c r="D16" s="95">
        <v>0</v>
      </c>
      <c r="E16" s="24">
        <v>0</v>
      </c>
      <c r="F16" s="24">
        <v>0</v>
      </c>
      <c r="G16" s="129">
        <v>375</v>
      </c>
      <c r="H16" s="130">
        <v>100</v>
      </c>
      <c r="I16" s="44">
        <f t="shared" ref="I16:I17" si="2">+(D16+E16+G16+H16)</f>
        <v>475</v>
      </c>
      <c r="J16" s="25">
        <v>220</v>
      </c>
      <c r="K16" s="76">
        <v>220</v>
      </c>
      <c r="L16" s="76">
        <v>0</v>
      </c>
      <c r="M16" s="47">
        <f t="shared" si="0"/>
        <v>0</v>
      </c>
      <c r="N16" s="58">
        <v>5</v>
      </c>
      <c r="O16" s="30">
        <v>0</v>
      </c>
      <c r="P16" s="30">
        <v>0</v>
      </c>
    </row>
    <row r="17" spans="1:16" s="1" customFormat="1" ht="91.5" customHeight="1" x14ac:dyDescent="0.25">
      <c r="A17" s="243"/>
      <c r="B17" s="61" t="s">
        <v>112</v>
      </c>
      <c r="C17" s="66" t="s">
        <v>14</v>
      </c>
      <c r="D17" s="95">
        <v>0</v>
      </c>
      <c r="E17" s="24">
        <v>0</v>
      </c>
      <c r="F17" s="24">
        <v>0</v>
      </c>
      <c r="G17" s="129">
        <v>375</v>
      </c>
      <c r="H17" s="130">
        <v>5</v>
      </c>
      <c r="I17" s="44">
        <f t="shared" si="2"/>
        <v>380</v>
      </c>
      <c r="J17" s="25">
        <v>308</v>
      </c>
      <c r="K17" s="76">
        <v>308</v>
      </c>
      <c r="L17" s="76">
        <v>0</v>
      </c>
      <c r="M17" s="47">
        <f t="shared" si="0"/>
        <v>0</v>
      </c>
      <c r="N17" s="58">
        <v>5</v>
      </c>
      <c r="O17" s="30">
        <v>0</v>
      </c>
      <c r="P17" s="30">
        <v>0</v>
      </c>
    </row>
    <row r="18" spans="1:16" s="1" customFormat="1" ht="82.5" customHeight="1" x14ac:dyDescent="0.25">
      <c r="A18" s="243"/>
      <c r="B18" s="67" t="s">
        <v>111</v>
      </c>
      <c r="C18" s="66" t="s">
        <v>14</v>
      </c>
      <c r="D18" s="95">
        <v>0</v>
      </c>
      <c r="E18" s="24">
        <v>0</v>
      </c>
      <c r="F18" s="24">
        <v>0</v>
      </c>
      <c r="G18" s="129">
        <v>375</v>
      </c>
      <c r="H18" s="130">
        <v>3000</v>
      </c>
      <c r="I18" s="138"/>
      <c r="J18" s="25">
        <v>251</v>
      </c>
      <c r="K18" s="76">
        <v>251</v>
      </c>
      <c r="L18" s="76">
        <v>0</v>
      </c>
      <c r="M18" s="47">
        <f t="shared" si="0"/>
        <v>0</v>
      </c>
      <c r="N18" s="58">
        <v>5</v>
      </c>
      <c r="O18" s="30">
        <v>0</v>
      </c>
      <c r="P18" s="30">
        <v>0</v>
      </c>
    </row>
    <row r="19" spans="1:16" ht="63" customHeight="1" x14ac:dyDescent="0.25">
      <c r="A19" s="243"/>
      <c r="B19" s="61" t="s">
        <v>25</v>
      </c>
      <c r="C19" s="26" t="s">
        <v>14</v>
      </c>
      <c r="D19" s="9">
        <v>80.33</v>
      </c>
      <c r="E19" s="23">
        <v>0</v>
      </c>
      <c r="F19" s="23">
        <v>0</v>
      </c>
      <c r="G19" s="129">
        <v>375</v>
      </c>
      <c r="H19" s="130">
        <v>5</v>
      </c>
      <c r="I19" s="44">
        <f t="shared" ref="I19:I29" si="3">+(D19+E19+G19+H19)</f>
        <v>460.33</v>
      </c>
      <c r="J19" s="24">
        <v>5419</v>
      </c>
      <c r="K19" s="76">
        <v>5419</v>
      </c>
      <c r="L19" s="76">
        <v>0</v>
      </c>
      <c r="M19" s="47">
        <f t="shared" si="0"/>
        <v>0</v>
      </c>
      <c r="N19" s="54">
        <v>1</v>
      </c>
      <c r="O19" s="30">
        <v>0</v>
      </c>
      <c r="P19" s="30">
        <v>0</v>
      </c>
    </row>
    <row r="20" spans="1:16" ht="63" customHeight="1" x14ac:dyDescent="0.25">
      <c r="A20" s="243"/>
      <c r="B20" s="67" t="s">
        <v>27</v>
      </c>
      <c r="C20" s="81" t="s">
        <v>14</v>
      </c>
      <c r="D20" s="92">
        <v>165.13</v>
      </c>
      <c r="E20" s="24">
        <v>0</v>
      </c>
      <c r="F20" s="24">
        <v>0</v>
      </c>
      <c r="G20" s="129">
        <v>375</v>
      </c>
      <c r="H20" s="130">
        <v>100</v>
      </c>
      <c r="I20" s="138"/>
      <c r="J20" s="24">
        <v>145</v>
      </c>
      <c r="K20" s="24">
        <v>145</v>
      </c>
      <c r="L20" s="24">
        <v>0</v>
      </c>
      <c r="M20" s="47">
        <f t="shared" si="0"/>
        <v>0</v>
      </c>
      <c r="N20" s="58">
        <v>1</v>
      </c>
      <c r="O20" s="30">
        <v>0</v>
      </c>
      <c r="P20" s="30">
        <v>0</v>
      </c>
    </row>
    <row r="21" spans="1:16" ht="63" customHeight="1" x14ac:dyDescent="0.25">
      <c r="A21" s="243"/>
      <c r="B21" s="67" t="s">
        <v>28</v>
      </c>
      <c r="C21" s="81" t="s">
        <v>14</v>
      </c>
      <c r="D21" s="24">
        <v>82.21</v>
      </c>
      <c r="E21" s="24">
        <v>0</v>
      </c>
      <c r="F21" s="24">
        <v>0</v>
      </c>
      <c r="G21" s="129">
        <v>375</v>
      </c>
      <c r="H21" s="130">
        <v>100</v>
      </c>
      <c r="I21" s="138"/>
      <c r="J21" s="24">
        <v>223</v>
      </c>
      <c r="K21" s="24">
        <v>223</v>
      </c>
      <c r="L21" s="24">
        <v>0</v>
      </c>
      <c r="M21" s="47">
        <f t="shared" si="0"/>
        <v>0</v>
      </c>
      <c r="N21" s="58">
        <v>1</v>
      </c>
      <c r="O21" s="30">
        <v>0</v>
      </c>
      <c r="P21" s="30">
        <v>0</v>
      </c>
    </row>
    <row r="22" spans="1:16" ht="63" customHeight="1" x14ac:dyDescent="0.25">
      <c r="A22" s="243"/>
      <c r="B22" s="67" t="s">
        <v>29</v>
      </c>
      <c r="C22" s="81" t="s">
        <v>14</v>
      </c>
      <c r="D22" s="24">
        <v>76.14</v>
      </c>
      <c r="E22" s="24">
        <v>0</v>
      </c>
      <c r="F22" s="24">
        <v>0</v>
      </c>
      <c r="G22" s="129">
        <v>375</v>
      </c>
      <c r="H22" s="130">
        <v>100</v>
      </c>
      <c r="I22" s="138"/>
      <c r="J22" s="24">
        <v>1680</v>
      </c>
      <c r="K22" s="24">
        <v>1680</v>
      </c>
      <c r="L22" s="24">
        <v>0</v>
      </c>
      <c r="M22" s="47">
        <f t="shared" si="0"/>
        <v>0</v>
      </c>
      <c r="N22" s="58">
        <v>1</v>
      </c>
      <c r="O22" s="30">
        <v>0</v>
      </c>
      <c r="P22" s="30">
        <v>0</v>
      </c>
    </row>
    <row r="23" spans="1:16" ht="63" customHeight="1" x14ac:dyDescent="0.25">
      <c r="A23" s="243"/>
      <c r="B23" s="67" t="s">
        <v>30</v>
      </c>
      <c r="C23" s="81" t="s">
        <v>14</v>
      </c>
      <c r="D23" s="24">
        <v>76.12</v>
      </c>
      <c r="E23" s="24">
        <v>0</v>
      </c>
      <c r="F23" s="24">
        <v>0</v>
      </c>
      <c r="G23" s="129">
        <v>375</v>
      </c>
      <c r="H23" s="130">
        <v>100</v>
      </c>
      <c r="I23" s="138"/>
      <c r="J23" s="24">
        <v>339</v>
      </c>
      <c r="K23" s="24">
        <v>339</v>
      </c>
      <c r="L23" s="24">
        <v>0</v>
      </c>
      <c r="M23" s="47">
        <f t="shared" si="0"/>
        <v>0</v>
      </c>
      <c r="N23" s="58">
        <v>1</v>
      </c>
      <c r="O23" s="30">
        <v>0</v>
      </c>
      <c r="P23" s="30">
        <v>0</v>
      </c>
    </row>
    <row r="24" spans="1:16" ht="60" x14ac:dyDescent="0.25">
      <c r="A24" s="243"/>
      <c r="B24" s="61" t="s">
        <v>31</v>
      </c>
      <c r="C24" s="26" t="s">
        <v>14</v>
      </c>
      <c r="D24" s="9">
        <v>206.51</v>
      </c>
      <c r="E24" s="23">
        <v>0</v>
      </c>
      <c r="F24" s="23">
        <v>0</v>
      </c>
      <c r="G24" s="129">
        <v>375</v>
      </c>
      <c r="H24" s="130">
        <v>1000</v>
      </c>
      <c r="I24" s="44">
        <f t="shared" si="3"/>
        <v>1581.51</v>
      </c>
      <c r="J24" s="24">
        <v>5668</v>
      </c>
      <c r="K24" s="24">
        <v>5668</v>
      </c>
      <c r="L24" s="24">
        <v>0</v>
      </c>
      <c r="M24" s="47">
        <f t="shared" si="0"/>
        <v>0</v>
      </c>
      <c r="N24" s="54">
        <v>20</v>
      </c>
      <c r="O24" s="30">
        <v>0</v>
      </c>
      <c r="P24" s="30">
        <v>0</v>
      </c>
    </row>
    <row r="25" spans="1:16" ht="60" x14ac:dyDescent="0.25">
      <c r="A25" s="243"/>
      <c r="B25" s="61" t="s">
        <v>32</v>
      </c>
      <c r="C25" s="26" t="s">
        <v>14</v>
      </c>
      <c r="D25" s="9">
        <v>200.95</v>
      </c>
      <c r="E25" s="23">
        <v>0</v>
      </c>
      <c r="F25" s="23">
        <v>0</v>
      </c>
      <c r="G25" s="129">
        <v>375</v>
      </c>
      <c r="H25" s="130">
        <v>10000</v>
      </c>
      <c r="I25" s="44">
        <f t="shared" si="3"/>
        <v>10575.95</v>
      </c>
      <c r="J25" s="24">
        <v>1305</v>
      </c>
      <c r="K25" s="24">
        <v>1305</v>
      </c>
      <c r="L25" s="24">
        <v>0</v>
      </c>
      <c r="M25" s="47">
        <f t="shared" si="0"/>
        <v>0</v>
      </c>
      <c r="N25" s="54">
        <v>20</v>
      </c>
      <c r="O25" s="30">
        <v>0</v>
      </c>
      <c r="P25" s="30">
        <v>0</v>
      </c>
    </row>
    <row r="26" spans="1:16" s="1" customFormat="1" ht="54" customHeight="1" x14ac:dyDescent="0.25">
      <c r="A26" s="243"/>
      <c r="B26" s="67" t="s">
        <v>33</v>
      </c>
      <c r="C26" s="81" t="s">
        <v>14</v>
      </c>
      <c r="D26" s="95">
        <v>39.979999999999997</v>
      </c>
      <c r="E26" s="24">
        <v>0</v>
      </c>
      <c r="F26" s="24">
        <v>0</v>
      </c>
      <c r="G26" s="129">
        <v>375</v>
      </c>
      <c r="H26" s="130">
        <v>10000</v>
      </c>
      <c r="I26" s="138"/>
      <c r="J26" s="24">
        <v>1385</v>
      </c>
      <c r="K26" s="24">
        <v>1385</v>
      </c>
      <c r="L26" s="24">
        <v>0</v>
      </c>
      <c r="M26" s="47">
        <f t="shared" si="0"/>
        <v>0</v>
      </c>
      <c r="N26" s="58">
        <v>20</v>
      </c>
      <c r="O26" s="30">
        <v>0</v>
      </c>
      <c r="P26" s="30">
        <v>0</v>
      </c>
    </row>
    <row r="27" spans="1:16" ht="60" x14ac:dyDescent="0.25">
      <c r="A27" s="243"/>
      <c r="B27" s="61" t="s">
        <v>4</v>
      </c>
      <c r="C27" s="26" t="s">
        <v>14</v>
      </c>
      <c r="D27" s="193">
        <v>447.4</v>
      </c>
      <c r="E27" s="194">
        <v>0</v>
      </c>
      <c r="F27" s="194">
        <v>0</v>
      </c>
      <c r="G27" s="195">
        <v>375</v>
      </c>
      <c r="H27" s="196">
        <v>590</v>
      </c>
      <c r="I27" s="44">
        <f t="shared" si="3"/>
        <v>1412.4</v>
      </c>
      <c r="J27" s="24">
        <v>339962</v>
      </c>
      <c r="K27" s="24">
        <v>339962</v>
      </c>
      <c r="L27" s="24">
        <v>0</v>
      </c>
      <c r="M27" s="47">
        <f t="shared" si="0"/>
        <v>0</v>
      </c>
      <c r="N27" s="54">
        <v>20</v>
      </c>
      <c r="O27" s="30">
        <v>0</v>
      </c>
      <c r="P27" s="30">
        <v>0</v>
      </c>
    </row>
    <row r="28" spans="1:16" s="1" customFormat="1" ht="60" x14ac:dyDescent="0.25">
      <c r="A28" s="243"/>
      <c r="B28" s="67" t="s">
        <v>34</v>
      </c>
      <c r="C28" s="81" t="s">
        <v>14</v>
      </c>
      <c r="D28" s="24">
        <v>0</v>
      </c>
      <c r="E28" s="24">
        <v>0</v>
      </c>
      <c r="F28" s="24">
        <v>0</v>
      </c>
      <c r="G28" s="129">
        <v>375</v>
      </c>
      <c r="H28" s="46">
        <v>0</v>
      </c>
      <c r="I28" s="138"/>
      <c r="J28" s="24">
        <v>0</v>
      </c>
      <c r="K28" s="24">
        <v>0</v>
      </c>
      <c r="L28" s="24">
        <v>0</v>
      </c>
      <c r="M28" s="47">
        <f t="shared" si="0"/>
        <v>0</v>
      </c>
      <c r="N28" s="58">
        <v>5</v>
      </c>
      <c r="O28" s="30">
        <v>0</v>
      </c>
      <c r="P28" s="30">
        <v>0</v>
      </c>
    </row>
    <row r="29" spans="1:16" s="1" customFormat="1" ht="60" x14ac:dyDescent="0.25">
      <c r="A29" s="243"/>
      <c r="B29" s="61" t="s">
        <v>37</v>
      </c>
      <c r="C29" s="81" t="s">
        <v>14</v>
      </c>
      <c r="D29" s="24">
        <v>0</v>
      </c>
      <c r="E29" s="24">
        <v>0</v>
      </c>
      <c r="F29" s="24">
        <v>0</v>
      </c>
      <c r="G29" s="129">
        <v>375</v>
      </c>
      <c r="H29" s="130">
        <v>5</v>
      </c>
      <c r="I29" s="44">
        <f t="shared" si="3"/>
        <v>380</v>
      </c>
      <c r="J29" s="24">
        <v>255</v>
      </c>
      <c r="K29" s="24">
        <v>150</v>
      </c>
      <c r="L29" s="24">
        <v>0</v>
      </c>
      <c r="M29" s="47">
        <f t="shared" si="0"/>
        <v>0</v>
      </c>
      <c r="N29" s="58">
        <v>90</v>
      </c>
      <c r="O29" s="30">
        <v>0</v>
      </c>
      <c r="P29" s="30">
        <v>0</v>
      </c>
    </row>
    <row r="30" spans="1:16" s="1" customFormat="1" ht="27" customHeight="1" x14ac:dyDescent="0.25">
      <c r="A30" s="243"/>
      <c r="B30" s="67" t="s">
        <v>43</v>
      </c>
      <c r="C30" s="81" t="s">
        <v>44</v>
      </c>
      <c r="D30" s="24">
        <v>0</v>
      </c>
      <c r="E30" s="235" t="s">
        <v>57</v>
      </c>
      <c r="F30" s="235"/>
      <c r="G30" s="235"/>
      <c r="H30" s="235"/>
      <c r="I30" s="273">
        <v>0</v>
      </c>
      <c r="J30" s="24">
        <v>0</v>
      </c>
      <c r="K30" s="24">
        <v>0</v>
      </c>
      <c r="L30" s="24">
        <v>0</v>
      </c>
      <c r="M30" s="47">
        <f t="shared" si="0"/>
        <v>0</v>
      </c>
      <c r="N30" s="58">
        <v>120</v>
      </c>
      <c r="O30" s="30">
        <v>0</v>
      </c>
      <c r="P30" s="35">
        <v>0</v>
      </c>
    </row>
    <row r="31" spans="1:16" s="1" customFormat="1" ht="60" x14ac:dyDescent="0.25">
      <c r="A31" s="244"/>
      <c r="B31" s="61" t="s">
        <v>38</v>
      </c>
      <c r="C31" s="81" t="s">
        <v>14</v>
      </c>
      <c r="D31" s="95" t="s">
        <v>39</v>
      </c>
      <c r="E31" s="24">
        <v>0</v>
      </c>
      <c r="F31" s="24">
        <v>0</v>
      </c>
      <c r="G31" s="129">
        <v>375</v>
      </c>
      <c r="H31" s="130">
        <v>100</v>
      </c>
      <c r="I31" s="44">
        <f>+(G31+H31)</f>
        <v>475</v>
      </c>
      <c r="J31" s="24">
        <v>30</v>
      </c>
      <c r="K31" s="24">
        <v>30</v>
      </c>
      <c r="L31" s="24">
        <v>0</v>
      </c>
      <c r="M31" s="47">
        <f t="shared" si="0"/>
        <v>0</v>
      </c>
      <c r="N31" s="58">
        <v>120</v>
      </c>
      <c r="O31" s="30">
        <v>0</v>
      </c>
      <c r="P31" s="34">
        <v>0</v>
      </c>
    </row>
    <row r="32" spans="1:16" s="1" customFormat="1" ht="60.75" customHeight="1" x14ac:dyDescent="0.25">
      <c r="A32" s="80"/>
      <c r="B32" s="67"/>
      <c r="C32" s="81"/>
      <c r="D32" s="79"/>
      <c r="E32" s="24"/>
      <c r="F32" s="24"/>
      <c r="G32" s="60"/>
      <c r="H32" s="46"/>
      <c r="I32" s="75">
        <f>+(I16+I17+I19+I24+I25+I27+I29+I31)</f>
        <v>15740.19</v>
      </c>
      <c r="J32" s="24"/>
      <c r="K32" s="24"/>
      <c r="L32" s="24"/>
      <c r="M32" s="69">
        <f>SUM(M16:M31)</f>
        <v>0</v>
      </c>
      <c r="N32" s="57"/>
      <c r="O32" s="70"/>
      <c r="P32" s="82"/>
    </row>
    <row r="33" spans="1:18" ht="151.5" customHeight="1" x14ac:dyDescent="0.25">
      <c r="A33" s="56" t="s">
        <v>15</v>
      </c>
      <c r="B33" s="40" t="s">
        <v>21</v>
      </c>
      <c r="C33" s="39" t="s">
        <v>60</v>
      </c>
      <c r="D33" s="43">
        <v>0</v>
      </c>
      <c r="E33" s="38"/>
      <c r="F33" s="245" t="s">
        <v>8</v>
      </c>
      <c r="G33" s="245"/>
      <c r="H33" s="245"/>
      <c r="I33" s="74">
        <v>82500</v>
      </c>
      <c r="J33" s="57" t="s">
        <v>8</v>
      </c>
      <c r="K33" s="57" t="s">
        <v>8</v>
      </c>
      <c r="L33" s="57" t="s">
        <v>8</v>
      </c>
      <c r="M33" s="64">
        <v>0</v>
      </c>
      <c r="N33" s="58">
        <v>60</v>
      </c>
      <c r="O33" s="60">
        <v>750000</v>
      </c>
      <c r="P33" s="30">
        <v>0</v>
      </c>
      <c r="R33" s="50"/>
    </row>
    <row r="34" spans="1:18" x14ac:dyDescent="0.25">
      <c r="O34" s="33"/>
      <c r="P34" s="32"/>
    </row>
    <row r="35" spans="1:18" x14ac:dyDescent="0.25">
      <c r="O35" s="33"/>
      <c r="P35" s="32"/>
    </row>
    <row r="36" spans="1:18" x14ac:dyDescent="0.25">
      <c r="O36" s="33"/>
      <c r="P36" s="32"/>
    </row>
    <row r="37" spans="1:18" x14ac:dyDescent="0.25">
      <c r="O37" s="33"/>
      <c r="P37" s="32"/>
    </row>
    <row r="38" spans="1:18" x14ac:dyDescent="0.25">
      <c r="O38" s="33"/>
      <c r="P38" s="32"/>
    </row>
    <row r="39" spans="1:18" x14ac:dyDescent="0.25">
      <c r="O39" s="33"/>
      <c r="P39" s="32"/>
    </row>
    <row r="40" spans="1:18" x14ac:dyDescent="0.25">
      <c r="O40" s="33"/>
      <c r="P40" s="32"/>
    </row>
    <row r="41" spans="1:18" x14ac:dyDescent="0.25">
      <c r="O41" s="33"/>
      <c r="P41" s="32"/>
    </row>
    <row r="42" spans="1:18" x14ac:dyDescent="0.25">
      <c r="O42" s="33"/>
      <c r="P42" s="32"/>
    </row>
    <row r="43" spans="1:18" x14ac:dyDescent="0.25">
      <c r="O43" s="33"/>
      <c r="P43" s="32"/>
    </row>
    <row r="44" spans="1:18" x14ac:dyDescent="0.25">
      <c r="O44" s="33"/>
      <c r="P44" s="32"/>
    </row>
    <row r="45" spans="1:18" x14ac:dyDescent="0.25">
      <c r="O45" s="33"/>
      <c r="P45" s="32"/>
    </row>
    <row r="46" spans="1:18" x14ac:dyDescent="0.25">
      <c r="O46" s="33"/>
      <c r="P46" s="32"/>
    </row>
    <row r="47" spans="1:18" x14ac:dyDescent="0.25">
      <c r="O47" s="33"/>
      <c r="P47" s="32"/>
    </row>
    <row r="48" spans="1:18" x14ac:dyDescent="0.25">
      <c r="O48" s="33"/>
      <c r="P48" s="32"/>
    </row>
    <row r="49" spans="15:16" x14ac:dyDescent="0.25">
      <c r="O49" s="33"/>
      <c r="P49" s="32"/>
    </row>
    <row r="50" spans="15:16" x14ac:dyDescent="0.25">
      <c r="O50" s="33"/>
      <c r="P50" s="32"/>
    </row>
    <row r="51" spans="15:16" x14ac:dyDescent="0.25">
      <c r="O51" s="33"/>
      <c r="P51" s="32"/>
    </row>
    <row r="52" spans="15:16" x14ac:dyDescent="0.25">
      <c r="O52" s="33"/>
      <c r="P52" s="32"/>
    </row>
    <row r="53" spans="15:16" x14ac:dyDescent="0.25">
      <c r="O53" s="33"/>
      <c r="P53" s="32"/>
    </row>
    <row r="54" spans="15:16" x14ac:dyDescent="0.25">
      <c r="O54" s="33"/>
      <c r="P54" s="32"/>
    </row>
    <row r="55" spans="15:16" x14ac:dyDescent="0.25">
      <c r="O55" s="33"/>
      <c r="P55" s="32"/>
    </row>
    <row r="56" spans="15:16" x14ac:dyDescent="0.25">
      <c r="O56" s="33"/>
      <c r="P56" s="32"/>
    </row>
    <row r="57" spans="15:16" x14ac:dyDescent="0.25">
      <c r="O57" s="33"/>
      <c r="P57" s="32"/>
    </row>
    <row r="58" spans="15:16" x14ac:dyDescent="0.25">
      <c r="O58" s="33"/>
      <c r="P58" s="32"/>
    </row>
    <row r="59" spans="15:16" x14ac:dyDescent="0.25">
      <c r="O59" s="33"/>
      <c r="P59" s="32"/>
    </row>
    <row r="60" spans="15:16" x14ac:dyDescent="0.25">
      <c r="O60" s="33"/>
      <c r="P60" s="32"/>
    </row>
    <row r="61" spans="15:16" x14ac:dyDescent="0.25">
      <c r="O61" s="33"/>
      <c r="P61" s="32"/>
    </row>
    <row r="62" spans="15:16" x14ac:dyDescent="0.25">
      <c r="O62" s="33"/>
      <c r="P62" s="32"/>
    </row>
    <row r="63" spans="15:16" x14ac:dyDescent="0.25">
      <c r="O63" s="33"/>
      <c r="P63" s="32"/>
    </row>
    <row r="64" spans="15:16" x14ac:dyDescent="0.25">
      <c r="O64" s="33"/>
      <c r="P64" s="32"/>
    </row>
    <row r="65" spans="15:16" x14ac:dyDescent="0.25">
      <c r="O65" s="33"/>
      <c r="P65" s="32"/>
    </row>
    <row r="66" spans="15:16" x14ac:dyDescent="0.25">
      <c r="O66" s="33"/>
      <c r="P66" s="32"/>
    </row>
    <row r="67" spans="15:16" x14ac:dyDescent="0.25">
      <c r="O67" s="33"/>
      <c r="P67" s="32"/>
    </row>
    <row r="68" spans="15:16" x14ac:dyDescent="0.25">
      <c r="O68" s="33"/>
      <c r="P68" s="32"/>
    </row>
    <row r="69" spans="15:16" x14ac:dyDescent="0.25">
      <c r="O69" s="33"/>
      <c r="P69" s="32"/>
    </row>
    <row r="70" spans="15:16" x14ac:dyDescent="0.25">
      <c r="O70" s="33"/>
      <c r="P70" s="32"/>
    </row>
    <row r="71" spans="15:16" x14ac:dyDescent="0.25">
      <c r="O71" s="33"/>
      <c r="P71" s="32"/>
    </row>
    <row r="72" spans="15:16" x14ac:dyDescent="0.25">
      <c r="O72" s="33"/>
      <c r="P72" s="32"/>
    </row>
    <row r="73" spans="15:16" x14ac:dyDescent="0.25">
      <c r="O73" s="33"/>
      <c r="P73" s="32"/>
    </row>
    <row r="74" spans="15:16" x14ac:dyDescent="0.25">
      <c r="O74" s="33"/>
      <c r="P74" s="32"/>
    </row>
    <row r="75" spans="15:16" x14ac:dyDescent="0.25">
      <c r="O75" s="33"/>
      <c r="P75" s="32"/>
    </row>
    <row r="76" spans="15:16" x14ac:dyDescent="0.25">
      <c r="O76" s="33"/>
      <c r="P76" s="32"/>
    </row>
    <row r="77" spans="15:16" x14ac:dyDescent="0.25">
      <c r="O77" s="33"/>
      <c r="P77" s="32"/>
    </row>
    <row r="78" spans="15:16" x14ac:dyDescent="0.25">
      <c r="O78" s="33"/>
      <c r="P78" s="32"/>
    </row>
    <row r="79" spans="15:16" x14ac:dyDescent="0.25">
      <c r="O79" s="33"/>
      <c r="P79" s="32"/>
    </row>
    <row r="80" spans="15:16" x14ac:dyDescent="0.25">
      <c r="O80" s="33"/>
      <c r="P80" s="32"/>
    </row>
    <row r="81" spans="15:16" x14ac:dyDescent="0.25">
      <c r="O81" s="33"/>
      <c r="P81" s="32"/>
    </row>
    <row r="82" spans="15:16" x14ac:dyDescent="0.25">
      <c r="O82" s="33"/>
      <c r="P82" s="32"/>
    </row>
    <row r="83" spans="15:16" x14ac:dyDescent="0.25">
      <c r="O83" s="33"/>
      <c r="P83" s="32"/>
    </row>
    <row r="84" spans="15:16" x14ac:dyDescent="0.25">
      <c r="O84" s="33"/>
      <c r="P84" s="32"/>
    </row>
    <row r="85" spans="15:16" x14ac:dyDescent="0.25">
      <c r="O85" s="33"/>
      <c r="P85" s="32"/>
    </row>
    <row r="86" spans="15:16" x14ac:dyDescent="0.25">
      <c r="O86" s="33"/>
      <c r="P86" s="32"/>
    </row>
    <row r="87" spans="15:16" x14ac:dyDescent="0.25">
      <c r="O87" s="33"/>
      <c r="P87" s="32"/>
    </row>
    <row r="88" spans="15:16" x14ac:dyDescent="0.25">
      <c r="O88" s="33"/>
      <c r="P88" s="32"/>
    </row>
    <row r="89" spans="15:16" x14ac:dyDescent="0.25">
      <c r="O89" s="33"/>
      <c r="P89" s="32"/>
    </row>
    <row r="90" spans="15:16" x14ac:dyDescent="0.25">
      <c r="O90" s="33"/>
      <c r="P90" s="32"/>
    </row>
    <row r="91" spans="15:16" x14ac:dyDescent="0.25">
      <c r="O91" s="33"/>
      <c r="P91" s="32"/>
    </row>
    <row r="92" spans="15:16" x14ac:dyDescent="0.25">
      <c r="O92" s="33"/>
      <c r="P92" s="32"/>
    </row>
    <row r="93" spans="15:16" x14ac:dyDescent="0.25">
      <c r="O93" s="33"/>
      <c r="P93" s="32"/>
    </row>
    <row r="94" spans="15:16" x14ac:dyDescent="0.25">
      <c r="O94" s="33"/>
      <c r="P94" s="32"/>
    </row>
    <row r="95" spans="15:16" x14ac:dyDescent="0.25">
      <c r="O95" s="33"/>
      <c r="P95" s="32"/>
    </row>
    <row r="96" spans="15:16" x14ac:dyDescent="0.25">
      <c r="O96" s="33"/>
      <c r="P96" s="32"/>
    </row>
    <row r="97" spans="15:16" x14ac:dyDescent="0.25">
      <c r="O97" s="33"/>
      <c r="P97" s="32"/>
    </row>
    <row r="98" spans="15:16" x14ac:dyDescent="0.25">
      <c r="O98" s="33"/>
      <c r="P98" s="32"/>
    </row>
    <row r="99" spans="15:16" x14ac:dyDescent="0.25">
      <c r="O99" s="33"/>
      <c r="P99" s="32"/>
    </row>
    <row r="100" spans="15:16" x14ac:dyDescent="0.25">
      <c r="O100" s="33"/>
      <c r="P100" s="32"/>
    </row>
    <row r="101" spans="15:16" x14ac:dyDescent="0.25">
      <c r="O101" s="33"/>
      <c r="P101" s="32"/>
    </row>
    <row r="102" spans="15:16" x14ac:dyDescent="0.25">
      <c r="O102" s="33"/>
      <c r="P102" s="32"/>
    </row>
    <row r="103" spans="15:16" x14ac:dyDescent="0.25">
      <c r="O103" s="33"/>
      <c r="P103" s="32"/>
    </row>
    <row r="104" spans="15:16" x14ac:dyDescent="0.25">
      <c r="O104" s="33"/>
      <c r="P104" s="32"/>
    </row>
  </sheetData>
  <mergeCells count="5">
    <mergeCell ref="A2:P2"/>
    <mergeCell ref="A10:A12"/>
    <mergeCell ref="A16:A31"/>
    <mergeCell ref="F33:H33"/>
    <mergeCell ref="E30:H30"/>
  </mergeCells>
  <pageMargins left="0.7" right="0.7" top="0.75" bottom="0.75" header="0.3" footer="0.3"/>
  <pageSetup paperSize="9" scale="30" fitToHeight="0" orientation="landscape" r:id="rId1"/>
  <ignoredErrors>
    <ignoredError sqref="M15 I9 M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4"/>
  <sheetViews>
    <sheetView topLeftCell="B1" zoomScale="70" zoomScaleNormal="70" workbookViewId="0">
      <selection activeCell="B6" sqref="B6"/>
    </sheetView>
  </sheetViews>
  <sheetFormatPr baseColWidth="10" defaultRowHeight="15.75" x14ac:dyDescent="0.25"/>
  <cols>
    <col min="1" max="1" width="31" style="4" customWidth="1"/>
    <col min="2" max="2" width="26.140625" style="2" customWidth="1"/>
    <col min="3" max="3" width="19.5703125" style="2" customWidth="1"/>
    <col min="4" max="5" width="23" style="11" customWidth="1"/>
    <col min="6" max="6" width="27.140625" style="11" customWidth="1"/>
    <col min="7" max="7" width="25.140625" style="11" customWidth="1"/>
    <col min="8" max="8" width="24.5703125" style="11" customWidth="1"/>
    <col min="9" max="9" width="25.140625" style="45" customWidth="1"/>
    <col min="10" max="10" width="24.85546875" style="11" customWidth="1"/>
    <col min="11" max="11" width="26.7109375" style="29" customWidth="1"/>
    <col min="12" max="12" width="24.7109375" style="31" customWidth="1"/>
  </cols>
  <sheetData>
    <row r="2" spans="1:12" ht="19.5" x14ac:dyDescent="0.25">
      <c r="A2" s="234" t="s">
        <v>6</v>
      </c>
      <c r="B2" s="234"/>
      <c r="C2" s="234"/>
      <c r="D2" s="234"/>
      <c r="E2" s="234"/>
      <c r="F2" s="234"/>
      <c r="G2" s="234"/>
      <c r="H2" s="234"/>
      <c r="I2" s="234"/>
      <c r="J2" s="234"/>
      <c r="K2" s="234"/>
      <c r="L2" s="234"/>
    </row>
    <row r="3" spans="1:12" ht="99.75" x14ac:dyDescent="0.25">
      <c r="A3" s="15" t="s">
        <v>20</v>
      </c>
      <c r="B3" s="42" t="s">
        <v>0</v>
      </c>
      <c r="C3" s="18" t="s">
        <v>13</v>
      </c>
      <c r="D3" s="19" t="s">
        <v>58</v>
      </c>
      <c r="E3" s="16" t="s">
        <v>92</v>
      </c>
      <c r="F3" s="16" t="s">
        <v>93</v>
      </c>
      <c r="G3" s="12" t="s">
        <v>94</v>
      </c>
      <c r="H3" s="22" t="s">
        <v>95</v>
      </c>
      <c r="I3" s="21" t="s">
        <v>96</v>
      </c>
      <c r="J3" s="27" t="s">
        <v>87</v>
      </c>
      <c r="K3" s="48" t="s">
        <v>97</v>
      </c>
      <c r="L3" s="49" t="s">
        <v>98</v>
      </c>
    </row>
    <row r="4" spans="1:12" x14ac:dyDescent="0.25">
      <c r="B4" s="36"/>
      <c r="C4" s="36"/>
      <c r="D4" s="36"/>
      <c r="E4" s="36"/>
      <c r="F4" s="36"/>
      <c r="G4" s="36"/>
      <c r="H4" s="36"/>
      <c r="I4" s="63"/>
      <c r="J4" s="28"/>
      <c r="K4" s="51"/>
      <c r="L4" s="52"/>
    </row>
    <row r="5" spans="1:12" ht="63.75" x14ac:dyDescent="0.25">
      <c r="A5" s="53" t="s">
        <v>12</v>
      </c>
      <c r="B5" s="61" t="s">
        <v>16</v>
      </c>
      <c r="C5" s="5" t="s">
        <v>14</v>
      </c>
      <c r="D5" s="6">
        <f>+('PROCESO ACTUAL '!D5-'PROCESO NUEVO '!D5)</f>
        <v>0</v>
      </c>
      <c r="E5" s="6">
        <f>+('PROCESO ACTUAL '!E5-'PROCESO NUEVO '!E5)</f>
        <v>0</v>
      </c>
      <c r="F5" s="6">
        <f>+('PROCESO ACTUAL '!F5-'PROCESO NUEVO '!F5)</f>
        <v>0</v>
      </c>
      <c r="G5" s="6">
        <f>+('PROCESO ACTUAL '!G5-'PROCESO NUEVO '!G5)</f>
        <v>825</v>
      </c>
      <c r="H5" s="6">
        <f>+('PROCESO ACTUAL '!H5-'PROCESO NUEVO '!H5)</f>
        <v>680</v>
      </c>
      <c r="I5" s="44">
        <f>+('PROCESO ACTUAL '!I5-'PROCESO NUEVO '!I5)</f>
        <v>1505</v>
      </c>
      <c r="J5" s="100" t="s">
        <v>83</v>
      </c>
      <c r="K5" s="30">
        <v>0</v>
      </c>
      <c r="L5" s="30">
        <v>0</v>
      </c>
    </row>
    <row r="6" spans="1:12" ht="102.75" customHeight="1" x14ac:dyDescent="0.25">
      <c r="A6" s="53" t="s">
        <v>12</v>
      </c>
      <c r="B6" s="17" t="s">
        <v>52</v>
      </c>
      <c r="C6" s="5" t="s">
        <v>14</v>
      </c>
      <c r="D6" s="6">
        <f>+('PROCESO ACTUAL '!D6-'PROCESO NUEVO '!D6)</f>
        <v>0</v>
      </c>
      <c r="E6" s="6">
        <f>+('PROCESO ACTUAL '!E6-'PROCESO NUEVO '!E6)</f>
        <v>0</v>
      </c>
      <c r="F6" s="6">
        <f>+('PROCESO ACTUAL '!F6-'PROCESO NUEVO '!F6)</f>
        <v>0</v>
      </c>
      <c r="G6" s="6">
        <f>+('PROCESO ACTUAL '!G6-'PROCESO NUEVO '!G6)</f>
        <v>825</v>
      </c>
      <c r="H6" s="6">
        <f>+('PROCESO ACTUAL '!H6-'PROCESO NUEVO '!H6)</f>
        <v>680</v>
      </c>
      <c r="I6" s="44">
        <f>+('PROCESO ACTUAL '!I6-'PROCESO NUEVO '!I6)</f>
        <v>1505</v>
      </c>
      <c r="J6" s="101" t="s">
        <v>83</v>
      </c>
      <c r="K6" s="30">
        <v>0</v>
      </c>
      <c r="L6" s="30">
        <v>0</v>
      </c>
    </row>
    <row r="7" spans="1:12" ht="113.25" customHeight="1" x14ac:dyDescent="0.25">
      <c r="A7" s="53" t="s">
        <v>12</v>
      </c>
      <c r="B7" s="17" t="s">
        <v>53</v>
      </c>
      <c r="C7" s="5" t="s">
        <v>14</v>
      </c>
      <c r="D7" s="6">
        <f>+('PROCESO ACTUAL '!D7-'PROCESO NUEVO '!D7)</f>
        <v>0</v>
      </c>
      <c r="E7" s="6">
        <f>+('PROCESO ACTUAL '!E7-'PROCESO NUEVO '!E7)</f>
        <v>0</v>
      </c>
      <c r="F7" s="6">
        <f>+('PROCESO ACTUAL '!F7-'PROCESO NUEVO '!F7)</f>
        <v>0</v>
      </c>
      <c r="G7" s="6">
        <f>+('PROCESO ACTUAL '!G7-'PROCESO NUEVO '!G7)</f>
        <v>825</v>
      </c>
      <c r="H7" s="6">
        <f>+('PROCESO ACTUAL '!H7-'PROCESO NUEVO '!H7)</f>
        <v>680</v>
      </c>
      <c r="I7" s="44">
        <f>+('PROCESO ACTUAL '!I7-'PROCESO NUEVO '!I7)</f>
        <v>1505</v>
      </c>
      <c r="J7" s="101" t="s">
        <v>83</v>
      </c>
      <c r="K7" s="30">
        <v>0</v>
      </c>
      <c r="L7" s="30">
        <v>0</v>
      </c>
    </row>
    <row r="8" spans="1:12" ht="71.25" x14ac:dyDescent="0.25">
      <c r="A8" s="53" t="s">
        <v>12</v>
      </c>
      <c r="B8" s="17" t="s">
        <v>17</v>
      </c>
      <c r="C8" s="5" t="s">
        <v>14</v>
      </c>
      <c r="D8" s="6">
        <f>+('PROCESO ACTUAL '!D8-'PROCESO NUEVO '!D8)</f>
        <v>0</v>
      </c>
      <c r="E8" s="6">
        <f>+('PROCESO ACTUAL '!E8-'PROCESO NUEVO '!E8)</f>
        <v>0</v>
      </c>
      <c r="F8" s="6">
        <f>+('PROCESO ACTUAL '!F8-'PROCESO NUEVO '!F8)</f>
        <v>0</v>
      </c>
      <c r="G8" s="6">
        <f>+('PROCESO ACTUAL '!G8-'PROCESO NUEVO '!G8)</f>
        <v>825</v>
      </c>
      <c r="H8" s="6">
        <f>+('PROCESO ACTUAL '!H8-'PROCESO NUEVO '!H8)</f>
        <v>680</v>
      </c>
      <c r="I8" s="44">
        <f>+('PROCESO ACTUAL '!I8-'PROCESO NUEVO '!I8)</f>
        <v>1505</v>
      </c>
      <c r="J8" s="101" t="s">
        <v>83</v>
      </c>
      <c r="K8" s="30">
        <v>0</v>
      </c>
      <c r="L8" s="30">
        <v>0</v>
      </c>
    </row>
    <row r="9" spans="1:12" s="1" customFormat="1" ht="51" customHeight="1" x14ac:dyDescent="0.25">
      <c r="A9" s="65"/>
      <c r="B9" s="67"/>
      <c r="C9" s="66"/>
      <c r="D9" s="68"/>
      <c r="E9" s="68"/>
      <c r="F9" s="68"/>
      <c r="G9" s="68"/>
      <c r="H9" s="68"/>
      <c r="I9" s="84">
        <f>SUM(I5:I8)</f>
        <v>6020</v>
      </c>
      <c r="J9" s="57"/>
      <c r="K9" s="70"/>
      <c r="L9" s="78"/>
    </row>
    <row r="10" spans="1:12" ht="63.75" x14ac:dyDescent="0.25">
      <c r="A10" s="246" t="s">
        <v>10</v>
      </c>
      <c r="B10" s="17" t="s">
        <v>24</v>
      </c>
      <c r="C10" s="5" t="s">
        <v>14</v>
      </c>
      <c r="D10" s="6">
        <f>+('PROCESO ACTUAL '!D10-'PROCESO NUEVO '!D10)</f>
        <v>0</v>
      </c>
      <c r="E10" s="6">
        <f>+('PROCESO ACTUAL '!E10-'PROCESO NUEVO '!E10)</f>
        <v>900000</v>
      </c>
      <c r="F10" s="6">
        <f>+('PROCESO ACTUAL '!F10-'PROCESO NUEVO '!F10)</f>
        <v>0</v>
      </c>
      <c r="G10" s="6">
        <f>+('PROCESO ACTUAL '!G10-'PROCESO NUEVO '!G10)</f>
        <v>825</v>
      </c>
      <c r="H10" s="6">
        <f>+('PROCESO ACTUAL '!H10-'PROCESO NUEVO '!H10)</f>
        <v>680</v>
      </c>
      <c r="I10" s="44">
        <f>+('PROCESO ACTUAL '!I10-'PROCESO NUEVO '!I10)</f>
        <v>901505</v>
      </c>
      <c r="J10" s="86" t="s">
        <v>5</v>
      </c>
      <c r="K10" s="30">
        <v>0</v>
      </c>
      <c r="L10" s="30">
        <v>0</v>
      </c>
    </row>
    <row r="11" spans="1:12" ht="63.75" x14ac:dyDescent="0.25">
      <c r="A11" s="247"/>
      <c r="B11" s="17" t="s">
        <v>2</v>
      </c>
      <c r="C11" s="5" t="s">
        <v>14</v>
      </c>
      <c r="D11" s="6">
        <f>+('PROCESO ACTUAL '!D11-'PROCESO NUEVO '!D11)</f>
        <v>0</v>
      </c>
      <c r="E11" s="6">
        <f>+('PROCESO ACTUAL '!E11-'PROCESO NUEVO '!E11)</f>
        <v>0</v>
      </c>
      <c r="F11" s="6">
        <f>+('PROCESO ACTUAL '!F11-'PROCESO NUEVO '!F11)</f>
        <v>0</v>
      </c>
      <c r="G11" s="6">
        <f>+('PROCESO ACTUAL '!G11-'PROCESO NUEVO '!G11)</f>
        <v>825</v>
      </c>
      <c r="H11" s="6">
        <f>+('PROCESO ACTUAL '!H11-'PROCESO NUEVO '!H11)</f>
        <v>680</v>
      </c>
      <c r="I11" s="44">
        <f>+('PROCESO ACTUAL '!I11-'PROCESO NUEVO '!I11)</f>
        <v>1505</v>
      </c>
      <c r="J11" s="30">
        <v>0</v>
      </c>
      <c r="K11" s="30">
        <v>0</v>
      </c>
      <c r="L11" s="30">
        <v>0</v>
      </c>
    </row>
    <row r="12" spans="1:12" ht="63.75" x14ac:dyDescent="0.25">
      <c r="A12" s="248"/>
      <c r="B12" s="17" t="s">
        <v>3</v>
      </c>
      <c r="C12" s="5" t="s">
        <v>14</v>
      </c>
      <c r="D12" s="6">
        <f>+('PROCESO ACTUAL '!D12-'PROCESO NUEVO '!D12)</f>
        <v>0</v>
      </c>
      <c r="E12" s="6">
        <f>+('PROCESO ACTUAL '!E12-'PROCESO NUEVO '!E12)</f>
        <v>0</v>
      </c>
      <c r="F12" s="6">
        <f>+('PROCESO ACTUAL '!F12-'PROCESO NUEVO '!F12)</f>
        <v>0</v>
      </c>
      <c r="G12" s="6">
        <f>+('PROCESO ACTUAL '!G12-'PROCESO NUEVO '!G12)</f>
        <v>825</v>
      </c>
      <c r="H12" s="6">
        <f>+('PROCESO ACTUAL '!H12-'PROCESO NUEVO '!H12)</f>
        <v>680</v>
      </c>
      <c r="I12" s="44">
        <f>+('PROCESO ACTUAL '!I12-'PROCESO NUEVO '!I12)</f>
        <v>1505</v>
      </c>
      <c r="J12" s="30">
        <v>0</v>
      </c>
      <c r="K12" s="30">
        <v>0</v>
      </c>
      <c r="L12" s="30">
        <v>0</v>
      </c>
    </row>
    <row r="13" spans="1:12" s="1" customFormat="1" ht="43.5" customHeight="1" x14ac:dyDescent="0.25">
      <c r="A13" s="65"/>
      <c r="B13" s="67"/>
      <c r="C13" s="66"/>
      <c r="D13" s="68"/>
      <c r="E13" s="68"/>
      <c r="F13" s="24"/>
      <c r="G13" s="68"/>
      <c r="H13" s="68"/>
      <c r="I13" s="84">
        <f>SUM(I10:I12)</f>
        <v>904515</v>
      </c>
      <c r="J13" s="57"/>
      <c r="K13" s="70"/>
      <c r="L13" s="78"/>
    </row>
    <row r="14" spans="1:12" s="1" customFormat="1" ht="78.75" customHeight="1" x14ac:dyDescent="0.25">
      <c r="A14" s="252" t="s">
        <v>113</v>
      </c>
      <c r="B14" s="61" t="s">
        <v>35</v>
      </c>
      <c r="C14" s="66" t="s">
        <v>14</v>
      </c>
      <c r="D14" s="6">
        <f>+('PROCESO ACTUAL '!D14-'PROCESO NUEVO '!D16)</f>
        <v>0</v>
      </c>
      <c r="E14" s="6">
        <f>+('PROCESO ACTUAL '!E14-'PROCESO NUEVO '!E16)</f>
        <v>0</v>
      </c>
      <c r="F14" s="6">
        <f>+('PROCESO ACTUAL '!F14-'PROCESO NUEVO '!F16)</f>
        <v>0</v>
      </c>
      <c r="G14" s="6">
        <f>+('PROCESO ACTUAL '!G14-'PROCESO NUEVO '!G16)</f>
        <v>825</v>
      </c>
      <c r="H14" s="6">
        <f>+('PROCESO ACTUAL '!H14-'PROCESO NUEVO '!H16)</f>
        <v>0</v>
      </c>
      <c r="I14" s="44">
        <f>+('PROCESO ACTUAL '!I14-'PROCESO NUEVO '!I16)</f>
        <v>825</v>
      </c>
      <c r="J14" s="57"/>
      <c r="K14" s="70"/>
      <c r="L14" s="78"/>
    </row>
    <row r="15" spans="1:12" s="1" customFormat="1" ht="70.5" customHeight="1" x14ac:dyDescent="0.25">
      <c r="A15" s="253"/>
      <c r="B15" s="61" t="s">
        <v>112</v>
      </c>
      <c r="C15" s="66" t="s">
        <v>14</v>
      </c>
      <c r="D15" s="6">
        <f>+('PROCESO ACTUAL '!D15-'PROCESO NUEVO '!D17)</f>
        <v>0</v>
      </c>
      <c r="E15" s="6">
        <f>+('PROCESO ACTUAL '!E15-'PROCESO NUEVO '!E17)</f>
        <v>0</v>
      </c>
      <c r="F15" s="6">
        <f>+('PROCESO ACTUAL '!F15-'PROCESO NUEVO '!F17)</f>
        <v>0</v>
      </c>
      <c r="G15" s="6">
        <f>+('PROCESO ACTUAL '!G15-'PROCESO NUEVO '!G17)</f>
        <v>825</v>
      </c>
      <c r="H15" s="6">
        <f>+('PROCESO ACTUAL '!H15-'PROCESO NUEVO '!H17)</f>
        <v>0</v>
      </c>
      <c r="I15" s="44">
        <f>+('PROCESO ACTUAL '!I15-'PROCESO NUEVO '!I17)</f>
        <v>825</v>
      </c>
      <c r="J15" s="57"/>
      <c r="K15" s="70"/>
      <c r="L15" s="78"/>
    </row>
    <row r="16" spans="1:12" s="1" customFormat="1" ht="83.25" customHeight="1" x14ac:dyDescent="0.25">
      <c r="A16" s="253"/>
      <c r="B16" s="67" t="s">
        <v>111</v>
      </c>
      <c r="C16" s="66" t="s">
        <v>14</v>
      </c>
      <c r="D16" s="6">
        <f>+('PROCESO ACTUAL '!D16-'PROCESO NUEVO '!D18)</f>
        <v>0</v>
      </c>
      <c r="E16" s="6">
        <f>+('PROCESO ACTUAL '!E16-'PROCESO NUEVO '!E18)</f>
        <v>0</v>
      </c>
      <c r="F16" s="6">
        <f>+('PROCESO ACTUAL '!F16-'PROCESO NUEVO '!F18)</f>
        <v>0</v>
      </c>
      <c r="G16" s="6">
        <f>+('PROCESO ACTUAL '!G16-'PROCESO NUEVO '!G18)</f>
        <v>825</v>
      </c>
      <c r="H16" s="6">
        <f>+('PROCESO ACTUAL '!H16-'PROCESO NUEVO '!H18)</f>
        <v>0</v>
      </c>
      <c r="I16" s="44">
        <f>+('PROCESO ACTUAL '!I16-'PROCESO NUEVO '!I18)</f>
        <v>4200</v>
      </c>
      <c r="J16" s="57"/>
      <c r="K16" s="70"/>
      <c r="L16" s="78"/>
    </row>
    <row r="17" spans="1:15" ht="63" customHeight="1" x14ac:dyDescent="0.25">
      <c r="A17" s="253"/>
      <c r="B17" s="61" t="s">
        <v>25</v>
      </c>
      <c r="C17" s="26" t="s">
        <v>14</v>
      </c>
      <c r="D17" s="6">
        <f>+('PROCESO ACTUAL '!D17-'PROCESO NUEVO '!D19)</f>
        <v>0</v>
      </c>
      <c r="E17" s="6">
        <f>+('PROCESO ACTUAL '!E17-'PROCESO NUEVO '!E19)</f>
        <v>0</v>
      </c>
      <c r="F17" s="6">
        <f>+('PROCESO ACTUAL '!F17-'PROCESO NUEVO '!F19)</f>
        <v>0</v>
      </c>
      <c r="G17" s="6">
        <f>+('PROCESO ACTUAL '!G17-'PROCESO NUEVO '!G19)</f>
        <v>825</v>
      </c>
      <c r="H17" s="6">
        <f>+('PROCESO ACTUAL '!H17-'PROCESO NUEVO '!H19)</f>
        <v>195</v>
      </c>
      <c r="I17" s="44">
        <f>+('PROCESO ACTUAL '!I17-'PROCESO NUEVO '!I19)</f>
        <v>1020</v>
      </c>
      <c r="J17" s="30">
        <v>0</v>
      </c>
      <c r="K17" s="30">
        <v>0</v>
      </c>
      <c r="L17" s="30">
        <v>0</v>
      </c>
    </row>
    <row r="18" spans="1:15" ht="63" customHeight="1" x14ac:dyDescent="0.25">
      <c r="A18" s="253"/>
      <c r="B18" s="67" t="s">
        <v>27</v>
      </c>
      <c r="C18" s="81" t="s">
        <v>14</v>
      </c>
      <c r="D18" s="6">
        <f>+('PROCESO ACTUAL '!D18-'PROCESO NUEVO '!D20)</f>
        <v>0</v>
      </c>
      <c r="E18" s="6">
        <f>+('PROCESO ACTUAL '!E18-'PROCESO NUEVO '!E20)</f>
        <v>0</v>
      </c>
      <c r="F18" s="6">
        <f>+('PROCESO ACTUAL '!F18-'PROCESO NUEVO '!F20)</f>
        <v>0</v>
      </c>
      <c r="G18" s="6">
        <f>+('PROCESO ACTUAL '!G18-'PROCESO NUEVO '!G20)</f>
        <v>825</v>
      </c>
      <c r="H18" s="6">
        <f>+('PROCESO ACTUAL '!H18-'PROCESO NUEVO '!H20)</f>
        <v>0</v>
      </c>
      <c r="I18" s="44">
        <f>+('PROCESO ACTUAL '!I18-'PROCESO NUEVO '!I20)</f>
        <v>1465.13</v>
      </c>
      <c r="J18" s="30"/>
      <c r="K18" s="30"/>
      <c r="L18" s="30"/>
    </row>
    <row r="19" spans="1:15" ht="63" customHeight="1" x14ac:dyDescent="0.25">
      <c r="A19" s="253"/>
      <c r="B19" s="67" t="s">
        <v>28</v>
      </c>
      <c r="C19" s="81" t="s">
        <v>14</v>
      </c>
      <c r="D19" s="6">
        <f>+('PROCESO ACTUAL '!D19-'PROCESO NUEVO '!D21)</f>
        <v>0</v>
      </c>
      <c r="E19" s="6">
        <f>+('PROCESO ACTUAL '!E19-'PROCESO NUEVO '!E21)</f>
        <v>0</v>
      </c>
      <c r="F19" s="6">
        <f>+('PROCESO ACTUAL '!F19-'PROCESO NUEVO '!F21)</f>
        <v>0</v>
      </c>
      <c r="G19" s="6">
        <f>+('PROCESO ACTUAL '!G19-'PROCESO NUEVO '!G21)</f>
        <v>825</v>
      </c>
      <c r="H19" s="6">
        <f>+('PROCESO ACTUAL '!H19-'PROCESO NUEVO '!H21)</f>
        <v>0</v>
      </c>
      <c r="I19" s="44">
        <f>+('PROCESO ACTUAL '!I19-'PROCESO NUEVO '!I21)</f>
        <v>1382.21</v>
      </c>
      <c r="J19" s="30"/>
      <c r="K19" s="30"/>
      <c r="L19" s="30"/>
    </row>
    <row r="20" spans="1:15" ht="63" customHeight="1" x14ac:dyDescent="0.25">
      <c r="A20" s="253"/>
      <c r="B20" s="67" t="s">
        <v>29</v>
      </c>
      <c r="C20" s="81" t="s">
        <v>14</v>
      </c>
      <c r="D20" s="6">
        <f>+('PROCESO ACTUAL '!D20-'PROCESO NUEVO '!D22)</f>
        <v>0</v>
      </c>
      <c r="E20" s="6">
        <f>+('PROCESO ACTUAL '!E20-'PROCESO NUEVO '!E22)</f>
        <v>0</v>
      </c>
      <c r="F20" s="6">
        <f>+('PROCESO ACTUAL '!F20-'PROCESO NUEVO '!F22)</f>
        <v>0</v>
      </c>
      <c r="G20" s="6">
        <f>+('PROCESO ACTUAL '!G20-'PROCESO NUEVO '!G22)</f>
        <v>825</v>
      </c>
      <c r="H20" s="6">
        <f>+('PROCESO ACTUAL '!H20-'PROCESO NUEVO '!H22)</f>
        <v>0</v>
      </c>
      <c r="I20" s="44">
        <f>+('PROCESO ACTUAL '!I20-'PROCESO NUEVO '!I22)</f>
        <v>1376.14</v>
      </c>
      <c r="J20" s="30"/>
      <c r="K20" s="30"/>
      <c r="L20" s="30"/>
    </row>
    <row r="21" spans="1:15" ht="63" customHeight="1" x14ac:dyDescent="0.25">
      <c r="A21" s="253"/>
      <c r="B21" s="67" t="s">
        <v>30</v>
      </c>
      <c r="C21" s="81" t="s">
        <v>14</v>
      </c>
      <c r="D21" s="6">
        <f>+('PROCESO ACTUAL '!D21-'PROCESO NUEVO '!D23)</f>
        <v>0</v>
      </c>
      <c r="E21" s="6">
        <f>+('PROCESO ACTUAL '!E21-'PROCESO NUEVO '!E23)</f>
        <v>0</v>
      </c>
      <c r="F21" s="6">
        <f>+('PROCESO ACTUAL '!F21-'PROCESO NUEVO '!F23)</f>
        <v>0</v>
      </c>
      <c r="G21" s="6">
        <f>+('PROCESO ACTUAL '!G21-'PROCESO NUEVO '!G23)</f>
        <v>825</v>
      </c>
      <c r="H21" s="6">
        <f>+('PROCESO ACTUAL '!H21-'PROCESO NUEVO '!H23)</f>
        <v>0</v>
      </c>
      <c r="I21" s="44">
        <f>+('PROCESO ACTUAL '!I21-'PROCESO NUEVO '!I23)</f>
        <v>1376.12</v>
      </c>
      <c r="J21" s="30"/>
      <c r="K21" s="30"/>
      <c r="L21" s="30"/>
    </row>
    <row r="22" spans="1:15" ht="60" x14ac:dyDescent="0.25">
      <c r="A22" s="253"/>
      <c r="B22" s="61" t="s">
        <v>31</v>
      </c>
      <c r="C22" s="26" t="s">
        <v>14</v>
      </c>
      <c r="D22" s="6">
        <f>+('PROCESO ACTUAL '!D22-'PROCESO NUEVO '!D24)</f>
        <v>0</v>
      </c>
      <c r="E22" s="6">
        <f>+('PROCESO ACTUAL '!E22-'PROCESO NUEVO '!E24)</f>
        <v>0</v>
      </c>
      <c r="F22" s="6">
        <f>+('PROCESO ACTUAL '!F22-'PROCESO NUEVO '!F24)</f>
        <v>0</v>
      </c>
      <c r="G22" s="6">
        <f>+('PROCESO ACTUAL '!G22-'PROCESO NUEVO '!G24)</f>
        <v>825</v>
      </c>
      <c r="H22" s="6">
        <f>+('PROCESO ACTUAL '!H22-'PROCESO NUEVO '!H24)</f>
        <v>0</v>
      </c>
      <c r="I22" s="44">
        <f>+('PROCESO ACTUAL '!I22-'PROCESO NUEVO '!I24)</f>
        <v>825.00000000000023</v>
      </c>
      <c r="J22" s="30">
        <v>0</v>
      </c>
      <c r="K22" s="30">
        <v>0</v>
      </c>
      <c r="L22" s="30">
        <v>0</v>
      </c>
    </row>
    <row r="23" spans="1:15" ht="60" x14ac:dyDescent="0.25">
      <c r="A23" s="253"/>
      <c r="B23" s="61" t="s">
        <v>32</v>
      </c>
      <c r="C23" s="26" t="s">
        <v>14</v>
      </c>
      <c r="D23" s="6">
        <f>+('PROCESO ACTUAL '!D23-'PROCESO NUEVO '!D25)</f>
        <v>0</v>
      </c>
      <c r="E23" s="6">
        <f>+('PROCESO ACTUAL '!E23-'PROCESO NUEVO '!E25)</f>
        <v>0</v>
      </c>
      <c r="F23" s="6">
        <f>+('PROCESO ACTUAL '!F23-'PROCESO NUEVO '!F25)</f>
        <v>0</v>
      </c>
      <c r="G23" s="6">
        <f>+('PROCESO ACTUAL '!G23-'PROCESO NUEVO '!G25)</f>
        <v>825</v>
      </c>
      <c r="H23" s="6">
        <f>+('PROCESO ACTUAL '!H23-'PROCESO NUEVO '!H25)</f>
        <v>0</v>
      </c>
      <c r="I23" s="44">
        <f>+('PROCESO ACTUAL '!I23-'PROCESO NUEVO '!I25)</f>
        <v>825</v>
      </c>
      <c r="J23" s="30">
        <v>0</v>
      </c>
      <c r="K23" s="30">
        <v>0</v>
      </c>
      <c r="L23" s="30">
        <v>0</v>
      </c>
    </row>
    <row r="24" spans="1:15" ht="60" x14ac:dyDescent="0.25">
      <c r="A24" s="253"/>
      <c r="B24" s="67" t="s">
        <v>33</v>
      </c>
      <c r="C24" s="81" t="s">
        <v>14</v>
      </c>
      <c r="D24" s="6">
        <f>+('PROCESO ACTUAL '!D24-'PROCESO NUEVO '!D26)</f>
        <v>0</v>
      </c>
      <c r="E24" s="6">
        <f>+('PROCESO ACTUAL '!E24-'PROCESO NUEVO '!E26)</f>
        <v>0</v>
      </c>
      <c r="F24" s="6">
        <f>+('PROCESO ACTUAL '!F24-'PROCESO NUEVO '!F26)</f>
        <v>0</v>
      </c>
      <c r="G24" s="6">
        <f>+('PROCESO ACTUAL '!G24-'PROCESO NUEVO '!G26)</f>
        <v>825</v>
      </c>
      <c r="H24" s="6">
        <f>+('PROCESO ACTUAL '!H24-'PROCESO NUEVO '!H26)</f>
        <v>0</v>
      </c>
      <c r="I24" s="44">
        <f>+('PROCESO ACTUAL '!I24-'PROCESO NUEVO '!I26)</f>
        <v>11239.98</v>
      </c>
      <c r="J24" s="30"/>
      <c r="K24" s="30"/>
      <c r="L24" s="30"/>
    </row>
    <row r="25" spans="1:15" ht="60" x14ac:dyDescent="0.25">
      <c r="A25" s="253"/>
      <c r="B25" s="61" t="s">
        <v>4</v>
      </c>
      <c r="C25" s="26" t="s">
        <v>14</v>
      </c>
      <c r="D25" s="6">
        <f>+('PROCESO ACTUAL '!D25-'PROCESO NUEVO '!D27)</f>
        <v>4.0000000000020464E-2</v>
      </c>
      <c r="E25" s="6">
        <f>+('PROCESO ACTUAL '!E25-'PROCESO NUEVO '!E27)</f>
        <v>0</v>
      </c>
      <c r="F25" s="6">
        <f>+('PROCESO ACTUAL '!F25-'PROCESO NUEVO '!F27)</f>
        <v>0</v>
      </c>
      <c r="G25" s="6">
        <f>+('PROCESO ACTUAL '!G25-'PROCESO NUEVO '!G27)</f>
        <v>825</v>
      </c>
      <c r="H25" s="6">
        <f>+('PROCESO ACTUAL '!H25-'PROCESO NUEVO '!H27)</f>
        <v>590</v>
      </c>
      <c r="I25" s="44">
        <f>+('PROCESO ACTUAL '!I25-'PROCESO NUEVO '!I27)</f>
        <v>1415.04</v>
      </c>
      <c r="J25" s="30">
        <v>0</v>
      </c>
      <c r="K25" s="30">
        <v>0</v>
      </c>
      <c r="L25" s="30">
        <v>0</v>
      </c>
    </row>
    <row r="26" spans="1:15" ht="60" x14ac:dyDescent="0.25">
      <c r="A26" s="253"/>
      <c r="B26" s="67" t="s">
        <v>34</v>
      </c>
      <c r="C26" s="81" t="s">
        <v>14</v>
      </c>
      <c r="D26" s="6">
        <f>+('PROCESO ACTUAL '!D26-'PROCESO NUEVO '!D28)</f>
        <v>0</v>
      </c>
      <c r="E26" s="6">
        <f>+('PROCESO ACTUAL '!E26-'PROCESO NUEVO '!E28)</f>
        <v>0</v>
      </c>
      <c r="F26" s="6">
        <f>+('PROCESO ACTUAL '!F26-'PROCESO NUEVO '!F28)</f>
        <v>0</v>
      </c>
      <c r="G26" s="6">
        <f>+('PROCESO ACTUAL '!G26-'PROCESO NUEVO '!G28)</f>
        <v>825</v>
      </c>
      <c r="H26" s="6">
        <f>+('PROCESO ACTUAL '!H26-'PROCESO NUEVO '!H28)</f>
        <v>0</v>
      </c>
      <c r="I26" s="44">
        <f>+('PROCESO ACTUAL '!I26-'PROCESO NUEVO '!I28)</f>
        <v>1200</v>
      </c>
      <c r="J26" s="30">
        <v>0</v>
      </c>
      <c r="K26" s="30">
        <v>0</v>
      </c>
      <c r="L26" s="30">
        <v>0</v>
      </c>
    </row>
    <row r="27" spans="1:15" ht="60" x14ac:dyDescent="0.25">
      <c r="A27" s="253"/>
      <c r="B27" s="61" t="s">
        <v>37</v>
      </c>
      <c r="C27" s="81" t="s">
        <v>14</v>
      </c>
      <c r="D27" s="6">
        <f>+('PROCESO ACTUAL '!D27-'PROCESO NUEVO '!D29)</f>
        <v>0</v>
      </c>
      <c r="E27" s="6">
        <f>+('PROCESO ACTUAL '!E27-'PROCESO NUEVO '!E29)</f>
        <v>0</v>
      </c>
      <c r="F27" s="6">
        <f>+('PROCESO ACTUAL '!F27-'PROCESO NUEVO '!F29)</f>
        <v>0</v>
      </c>
      <c r="G27" s="6">
        <f>+('PROCESO ACTUAL '!G27-'PROCESO NUEVO '!G29)</f>
        <v>825</v>
      </c>
      <c r="H27" s="6">
        <f>+('PROCESO ACTUAL '!H27-'PROCESO NUEVO '!H29)</f>
        <v>0</v>
      </c>
      <c r="I27" s="44">
        <f>+('PROCESO ACTUAL '!I27-'PROCESO NUEVO '!I29)</f>
        <v>825</v>
      </c>
      <c r="J27" s="30">
        <v>0</v>
      </c>
      <c r="K27" s="30">
        <v>0</v>
      </c>
      <c r="L27" s="30">
        <v>0</v>
      </c>
    </row>
    <row r="28" spans="1:15" ht="28.5" x14ac:dyDescent="0.25">
      <c r="A28" s="253"/>
      <c r="B28" s="61" t="s">
        <v>43</v>
      </c>
      <c r="C28" s="81" t="s">
        <v>44</v>
      </c>
      <c r="D28" s="6">
        <f>+('PROCESO ACTUAL '!D28-'PROCESO NUEVO '!D30)</f>
        <v>0</v>
      </c>
      <c r="E28" s="6">
        <v>0</v>
      </c>
      <c r="F28" s="6">
        <f>+('PROCESO ACTUAL '!F28-'PROCESO NUEVO '!F30)</f>
        <v>0</v>
      </c>
      <c r="G28" s="6">
        <f>+('PROCESO ACTUAL '!G28-'PROCESO NUEVO '!G30)</f>
        <v>0</v>
      </c>
      <c r="H28" s="6">
        <f>+('PROCESO ACTUAL '!H28-'PROCESO NUEVO '!H30)</f>
        <v>0</v>
      </c>
      <c r="I28" s="44">
        <f>+('PROCESO ACTUAL '!I28-'PROCESO NUEVO '!I30)</f>
        <v>0</v>
      </c>
      <c r="J28" s="30">
        <v>0</v>
      </c>
      <c r="K28" s="30">
        <v>0</v>
      </c>
      <c r="L28" s="30">
        <f>+('PROCESO ACTUAL '!P28-'PROCESO NUEVO '!P30)</f>
        <v>0</v>
      </c>
    </row>
    <row r="29" spans="1:15" ht="60" x14ac:dyDescent="0.25">
      <c r="A29" s="254"/>
      <c r="B29" s="61" t="s">
        <v>38</v>
      </c>
      <c r="C29" s="81" t="s">
        <v>14</v>
      </c>
      <c r="D29" s="6">
        <v>0</v>
      </c>
      <c r="E29" s="6">
        <f>+('PROCESO ACTUAL '!E29-'PROCESO NUEVO '!E31)</f>
        <v>0</v>
      </c>
      <c r="F29" s="6">
        <f>+('PROCESO ACTUAL '!F29-'PROCESO NUEVO '!F31)</f>
        <v>0</v>
      </c>
      <c r="G29" s="6">
        <f>+('PROCESO ACTUAL '!G29-'PROCESO NUEVO '!G31)</f>
        <v>825</v>
      </c>
      <c r="H29" s="6">
        <f>+('PROCESO ACTUAL '!H29-'PROCESO NUEVO '!H31)</f>
        <v>0</v>
      </c>
      <c r="I29" s="44">
        <f>+('PROCESO ACTUAL '!I29-'PROCESO NUEVO '!I31)</f>
        <v>825</v>
      </c>
      <c r="J29" s="30">
        <v>0</v>
      </c>
      <c r="K29" s="30">
        <v>0</v>
      </c>
      <c r="L29" s="30">
        <f>+('PROCESO ACTUAL '!P29-'PROCESO NUEVO '!P31)</f>
        <v>700000</v>
      </c>
    </row>
    <row r="30" spans="1:15" s="1" customFormat="1" ht="34.5" customHeight="1" x14ac:dyDescent="0.25">
      <c r="A30" s="65"/>
      <c r="B30" s="67"/>
      <c r="C30" s="81"/>
      <c r="D30" s="79"/>
      <c r="E30" s="24"/>
      <c r="F30" s="24"/>
      <c r="G30" s="6">
        <f>+('PROCESO ACTUAL '!G30-'PROCESO NUEVO '!G32)</f>
        <v>0</v>
      </c>
      <c r="H30" s="6">
        <f>+('PROCESO ACTUAL '!H30-'PROCESO NUEVO '!H32)</f>
        <v>0</v>
      </c>
      <c r="I30" s="84">
        <f>SUM(I14:I29)</f>
        <v>29624.62</v>
      </c>
      <c r="J30" s="136"/>
      <c r="K30" s="70"/>
      <c r="L30" s="30">
        <f>+('PROCESO ACTUAL '!P30-'PROCESO NUEVO '!P32)</f>
        <v>700000</v>
      </c>
      <c r="O30" s="1">
        <f>+('PROCESO ACTUAL '!I30-'PROCESO NUEVO '!I32)</f>
        <v>29624.619999999995</v>
      </c>
    </row>
    <row r="31" spans="1:15" ht="93.75" customHeight="1" x14ac:dyDescent="0.25">
      <c r="A31" s="56" t="s">
        <v>15</v>
      </c>
      <c r="B31" s="40" t="s">
        <v>21</v>
      </c>
      <c r="C31" s="39" t="s">
        <v>60</v>
      </c>
      <c r="D31" s="43">
        <v>0</v>
      </c>
      <c r="E31" s="38"/>
      <c r="F31" s="249" t="s">
        <v>8</v>
      </c>
      <c r="G31" s="250"/>
      <c r="H31" s="251"/>
      <c r="I31" s="135">
        <f>+('PROCESO ACTUAL '!I31-'PROCESO NUEVO '!I33)</f>
        <v>27500</v>
      </c>
      <c r="J31" s="30">
        <v>0</v>
      </c>
      <c r="K31" s="128"/>
      <c r="L31" s="46">
        <v>0</v>
      </c>
    </row>
    <row r="32" spans="1:15" x14ac:dyDescent="0.25">
      <c r="K32" s="33"/>
      <c r="L32" s="32"/>
    </row>
    <row r="33" spans="1:12" x14ac:dyDescent="0.25">
      <c r="K33" s="33"/>
      <c r="L33" s="32"/>
    </row>
    <row r="34" spans="1:12" x14ac:dyDescent="0.25">
      <c r="K34" s="33"/>
      <c r="L34" s="32"/>
    </row>
    <row r="35" spans="1:12" x14ac:dyDescent="0.25">
      <c r="K35" s="33"/>
      <c r="L35" s="32"/>
    </row>
    <row r="36" spans="1:12" x14ac:dyDescent="0.25">
      <c r="A36" s="4" t="s">
        <v>114</v>
      </c>
      <c r="K36" s="33"/>
      <c r="L36" s="32"/>
    </row>
    <row r="37" spans="1:12" x14ac:dyDescent="0.25">
      <c r="K37" s="33"/>
      <c r="L37" s="32"/>
    </row>
    <row r="38" spans="1:12" x14ac:dyDescent="0.25">
      <c r="K38" s="33"/>
      <c r="L38" s="32"/>
    </row>
    <row r="39" spans="1:12" x14ac:dyDescent="0.25">
      <c r="K39" s="33"/>
      <c r="L39" s="32"/>
    </row>
    <row r="40" spans="1:12" x14ac:dyDescent="0.25">
      <c r="K40" s="33"/>
      <c r="L40" s="32"/>
    </row>
    <row r="41" spans="1:12" x14ac:dyDescent="0.25">
      <c r="K41" s="33"/>
      <c r="L41" s="32"/>
    </row>
    <row r="42" spans="1:12" x14ac:dyDescent="0.25">
      <c r="K42" s="33"/>
      <c r="L42" s="32"/>
    </row>
    <row r="43" spans="1:12" x14ac:dyDescent="0.25">
      <c r="K43" s="33"/>
      <c r="L43" s="32"/>
    </row>
    <row r="44" spans="1:12" x14ac:dyDescent="0.25">
      <c r="K44" s="33"/>
      <c r="L44" s="32"/>
    </row>
    <row r="45" spans="1:12" x14ac:dyDescent="0.25">
      <c r="K45" s="33"/>
      <c r="L45" s="32"/>
    </row>
    <row r="46" spans="1:12" x14ac:dyDescent="0.25">
      <c r="K46" s="33"/>
      <c r="L46" s="32"/>
    </row>
    <row r="47" spans="1:12" x14ac:dyDescent="0.25">
      <c r="K47" s="33"/>
      <c r="L47" s="32"/>
    </row>
    <row r="48" spans="1:12" x14ac:dyDescent="0.25">
      <c r="K48" s="33"/>
      <c r="L48" s="32"/>
    </row>
    <row r="49" spans="11:12" x14ac:dyDescent="0.25">
      <c r="K49" s="33"/>
      <c r="L49" s="32"/>
    </row>
    <row r="50" spans="11:12" x14ac:dyDescent="0.25">
      <c r="K50" s="33"/>
      <c r="L50" s="32"/>
    </row>
    <row r="51" spans="11:12" x14ac:dyDescent="0.25">
      <c r="K51" s="33"/>
      <c r="L51" s="32"/>
    </row>
    <row r="52" spans="11:12" x14ac:dyDescent="0.25">
      <c r="K52" s="33"/>
      <c r="L52" s="32"/>
    </row>
    <row r="53" spans="11:12" x14ac:dyDescent="0.25">
      <c r="K53" s="33"/>
      <c r="L53" s="32"/>
    </row>
    <row r="54" spans="11:12" x14ac:dyDescent="0.25">
      <c r="K54" s="33"/>
      <c r="L54" s="32"/>
    </row>
    <row r="55" spans="11:12" x14ac:dyDescent="0.25">
      <c r="K55" s="33"/>
      <c r="L55" s="32"/>
    </row>
    <row r="56" spans="11:12" x14ac:dyDescent="0.25">
      <c r="K56" s="33"/>
      <c r="L56" s="32"/>
    </row>
    <row r="57" spans="11:12" x14ac:dyDescent="0.25">
      <c r="K57" s="33"/>
      <c r="L57" s="32"/>
    </row>
    <row r="58" spans="11:12" x14ac:dyDescent="0.25">
      <c r="K58" s="33"/>
      <c r="L58" s="32"/>
    </row>
    <row r="59" spans="11:12" x14ac:dyDescent="0.25">
      <c r="K59" s="33"/>
      <c r="L59" s="32"/>
    </row>
    <row r="60" spans="11:12" x14ac:dyDescent="0.25">
      <c r="K60" s="33"/>
      <c r="L60" s="32"/>
    </row>
    <row r="61" spans="11:12" x14ac:dyDescent="0.25">
      <c r="K61" s="33"/>
      <c r="L61" s="32"/>
    </row>
    <row r="62" spans="11:12" x14ac:dyDescent="0.25">
      <c r="K62" s="33"/>
      <c r="L62" s="32"/>
    </row>
    <row r="63" spans="11:12" x14ac:dyDescent="0.25">
      <c r="K63" s="33"/>
      <c r="L63" s="32"/>
    </row>
    <row r="64" spans="11:12" x14ac:dyDescent="0.25">
      <c r="K64" s="33"/>
      <c r="L64" s="32"/>
    </row>
    <row r="65" spans="11:12" x14ac:dyDescent="0.25">
      <c r="K65" s="33"/>
      <c r="L65" s="32"/>
    </row>
    <row r="66" spans="11:12" x14ac:dyDescent="0.25">
      <c r="K66" s="33"/>
      <c r="L66" s="32"/>
    </row>
    <row r="67" spans="11:12" x14ac:dyDescent="0.25">
      <c r="K67" s="33"/>
      <c r="L67" s="32"/>
    </row>
    <row r="68" spans="11:12" x14ac:dyDescent="0.25">
      <c r="K68" s="33"/>
      <c r="L68" s="32"/>
    </row>
    <row r="69" spans="11:12" x14ac:dyDescent="0.25">
      <c r="K69" s="33"/>
      <c r="L69" s="32"/>
    </row>
    <row r="70" spans="11:12" x14ac:dyDescent="0.25">
      <c r="K70" s="33"/>
      <c r="L70" s="32"/>
    </row>
    <row r="71" spans="11:12" x14ac:dyDescent="0.25">
      <c r="K71" s="33"/>
      <c r="L71" s="32"/>
    </row>
    <row r="72" spans="11:12" x14ac:dyDescent="0.25">
      <c r="K72" s="33"/>
      <c r="L72" s="32"/>
    </row>
    <row r="73" spans="11:12" x14ac:dyDescent="0.25">
      <c r="K73" s="33"/>
      <c r="L73" s="32"/>
    </row>
    <row r="74" spans="11:12" x14ac:dyDescent="0.25">
      <c r="K74" s="33"/>
      <c r="L74" s="32"/>
    </row>
    <row r="75" spans="11:12" x14ac:dyDescent="0.25">
      <c r="K75" s="33"/>
      <c r="L75" s="32"/>
    </row>
    <row r="76" spans="11:12" x14ac:dyDescent="0.25">
      <c r="K76" s="33"/>
      <c r="L76" s="32"/>
    </row>
    <row r="77" spans="11:12" x14ac:dyDescent="0.25">
      <c r="K77" s="33"/>
      <c r="L77" s="32"/>
    </row>
    <row r="78" spans="11:12" x14ac:dyDescent="0.25">
      <c r="K78" s="33"/>
      <c r="L78" s="32"/>
    </row>
    <row r="79" spans="11:12" x14ac:dyDescent="0.25">
      <c r="K79" s="33"/>
      <c r="L79" s="32"/>
    </row>
    <row r="80" spans="11:12" x14ac:dyDescent="0.25">
      <c r="K80" s="33"/>
      <c r="L80" s="32"/>
    </row>
    <row r="81" spans="11:12" x14ac:dyDescent="0.25">
      <c r="K81" s="33"/>
      <c r="L81" s="32"/>
    </row>
    <row r="82" spans="11:12" x14ac:dyDescent="0.25">
      <c r="K82" s="33"/>
      <c r="L82" s="32"/>
    </row>
    <row r="83" spans="11:12" x14ac:dyDescent="0.25">
      <c r="K83" s="33"/>
      <c r="L83" s="32"/>
    </row>
    <row r="84" spans="11:12" x14ac:dyDescent="0.25">
      <c r="K84" s="33"/>
      <c r="L84" s="32"/>
    </row>
    <row r="85" spans="11:12" x14ac:dyDescent="0.25">
      <c r="K85" s="33"/>
      <c r="L85" s="32"/>
    </row>
    <row r="86" spans="11:12" x14ac:dyDescent="0.25">
      <c r="K86" s="33"/>
      <c r="L86" s="32"/>
    </row>
    <row r="87" spans="11:12" x14ac:dyDescent="0.25">
      <c r="K87" s="33"/>
      <c r="L87" s="32"/>
    </row>
    <row r="88" spans="11:12" x14ac:dyDescent="0.25">
      <c r="K88" s="33"/>
      <c r="L88" s="32"/>
    </row>
    <row r="89" spans="11:12" x14ac:dyDescent="0.25">
      <c r="K89" s="33"/>
      <c r="L89" s="32"/>
    </row>
    <row r="90" spans="11:12" x14ac:dyDescent="0.25">
      <c r="K90" s="33"/>
      <c r="L90" s="32"/>
    </row>
    <row r="91" spans="11:12" x14ac:dyDescent="0.25">
      <c r="K91" s="33"/>
      <c r="L91" s="32"/>
    </row>
    <row r="92" spans="11:12" x14ac:dyDescent="0.25">
      <c r="K92" s="33"/>
      <c r="L92" s="32"/>
    </row>
    <row r="93" spans="11:12" x14ac:dyDescent="0.25">
      <c r="K93" s="33"/>
      <c r="L93" s="32"/>
    </row>
    <row r="94" spans="11:12" x14ac:dyDescent="0.25">
      <c r="K94" s="33"/>
      <c r="L94" s="32"/>
    </row>
    <row r="95" spans="11:12" x14ac:dyDescent="0.25">
      <c r="K95" s="33"/>
      <c r="L95" s="32"/>
    </row>
    <row r="96" spans="11:12" x14ac:dyDescent="0.25">
      <c r="K96" s="33"/>
      <c r="L96" s="32"/>
    </row>
    <row r="97" spans="11:12" x14ac:dyDescent="0.25">
      <c r="K97" s="33"/>
      <c r="L97" s="32"/>
    </row>
    <row r="98" spans="11:12" x14ac:dyDescent="0.25">
      <c r="K98" s="33"/>
      <c r="L98" s="32"/>
    </row>
    <row r="99" spans="11:12" x14ac:dyDescent="0.25">
      <c r="K99" s="33"/>
      <c r="L99" s="32"/>
    </row>
    <row r="100" spans="11:12" x14ac:dyDescent="0.25">
      <c r="K100" s="33"/>
      <c r="L100" s="32"/>
    </row>
    <row r="101" spans="11:12" x14ac:dyDescent="0.25">
      <c r="K101" s="33"/>
      <c r="L101" s="32"/>
    </row>
    <row r="102" spans="11:12" x14ac:dyDescent="0.25">
      <c r="K102" s="33"/>
      <c r="L102" s="32"/>
    </row>
    <row r="103" spans="11:12" x14ac:dyDescent="0.25">
      <c r="K103" s="33"/>
      <c r="L103" s="32"/>
    </row>
    <row r="104" spans="11:12" x14ac:dyDescent="0.25">
      <c r="K104" s="33"/>
      <c r="L104" s="32"/>
    </row>
  </sheetData>
  <mergeCells count="4">
    <mergeCell ref="A2:L2"/>
    <mergeCell ref="A10:A12"/>
    <mergeCell ref="F31:H31"/>
    <mergeCell ref="A14:A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04"/>
  <sheetViews>
    <sheetView topLeftCell="B1" zoomScale="70" zoomScaleNormal="70" workbookViewId="0">
      <selection activeCell="E7" sqref="E7"/>
    </sheetView>
  </sheetViews>
  <sheetFormatPr baseColWidth="10" defaultRowHeight="15.75" x14ac:dyDescent="0.25"/>
  <cols>
    <col min="1" max="1" width="34.42578125" style="4" customWidth="1"/>
    <col min="2" max="2" width="26.140625" style="2" customWidth="1"/>
    <col min="3" max="3" width="26.5703125" style="2" customWidth="1"/>
    <col min="4" max="5" width="23" style="11" customWidth="1"/>
    <col min="6" max="6" width="27.140625" style="11" customWidth="1"/>
    <col min="7" max="7" width="25.140625" style="11" customWidth="1"/>
    <col min="8" max="8" width="22.28515625" style="11" customWidth="1"/>
    <col min="9" max="9" width="22.28515625" style="45" customWidth="1"/>
    <col min="10" max="10" width="26.7109375" style="29" customWidth="1"/>
    <col min="11" max="11" width="24.7109375" style="31" customWidth="1"/>
  </cols>
  <sheetData>
    <row r="2" spans="1:12" ht="19.5" x14ac:dyDescent="0.25">
      <c r="A2" s="234" t="s">
        <v>105</v>
      </c>
      <c r="B2" s="234"/>
      <c r="C2" s="234"/>
      <c r="D2" s="234"/>
      <c r="E2" s="234"/>
      <c r="F2" s="234"/>
      <c r="G2" s="234"/>
      <c r="H2" s="234"/>
      <c r="I2" s="234"/>
      <c r="J2" s="234"/>
      <c r="K2" s="234"/>
    </row>
    <row r="3" spans="1:12" ht="114" x14ac:dyDescent="0.25">
      <c r="A3" s="15" t="s">
        <v>20</v>
      </c>
      <c r="B3" s="42" t="s">
        <v>0</v>
      </c>
      <c r="C3" s="18" t="s">
        <v>13</v>
      </c>
      <c r="D3" s="19" t="s">
        <v>58</v>
      </c>
      <c r="E3" s="16" t="s">
        <v>92</v>
      </c>
      <c r="F3" s="16" t="s">
        <v>99</v>
      </c>
      <c r="G3" s="12" t="s">
        <v>100</v>
      </c>
      <c r="H3" s="22" t="s">
        <v>95</v>
      </c>
      <c r="I3" s="21" t="s">
        <v>96</v>
      </c>
      <c r="J3" s="48" t="s">
        <v>97</v>
      </c>
      <c r="K3" s="49" t="s">
        <v>98</v>
      </c>
    </row>
    <row r="4" spans="1:12" x14ac:dyDescent="0.25">
      <c r="B4" s="36"/>
      <c r="C4" s="36"/>
      <c r="D4" s="36"/>
      <c r="E4" s="36"/>
      <c r="F4" s="36"/>
      <c r="G4" s="36"/>
      <c r="H4" s="36"/>
      <c r="I4" s="63"/>
      <c r="J4" s="51"/>
      <c r="K4" s="52"/>
    </row>
    <row r="5" spans="1:12" ht="60" customHeight="1" x14ac:dyDescent="0.25">
      <c r="A5" s="53" t="s">
        <v>12</v>
      </c>
      <c r="B5" s="61" t="s">
        <v>16</v>
      </c>
      <c r="C5" s="5" t="s">
        <v>14</v>
      </c>
      <c r="D5" s="104">
        <v>0</v>
      </c>
      <c r="E5" s="104">
        <v>0</v>
      </c>
      <c r="F5" s="104">
        <v>0</v>
      </c>
      <c r="G5" s="105" t="s">
        <v>84</v>
      </c>
      <c r="H5" s="102" t="s">
        <v>85</v>
      </c>
      <c r="I5" s="106">
        <v>6.498811979818114E-3</v>
      </c>
      <c r="J5" s="30"/>
      <c r="K5" s="30"/>
    </row>
    <row r="6" spans="1:12" ht="78.75" customHeight="1" x14ac:dyDescent="0.25">
      <c r="A6" s="53" t="s">
        <v>12</v>
      </c>
      <c r="B6" s="17" t="s">
        <v>52</v>
      </c>
      <c r="C6" s="5" t="s">
        <v>14</v>
      </c>
      <c r="D6" s="104">
        <v>0</v>
      </c>
      <c r="E6" s="104">
        <v>0</v>
      </c>
      <c r="F6" s="104">
        <v>0</v>
      </c>
      <c r="G6" s="105" t="s">
        <v>84</v>
      </c>
      <c r="H6" s="102" t="s">
        <v>85</v>
      </c>
      <c r="I6" s="106">
        <v>1.5529213178693723E-2</v>
      </c>
      <c r="J6" s="30"/>
      <c r="K6" s="30"/>
    </row>
    <row r="7" spans="1:12" ht="91.5" customHeight="1" x14ac:dyDescent="0.25">
      <c r="A7" s="53" t="s">
        <v>12</v>
      </c>
      <c r="B7" s="17" t="s">
        <v>53</v>
      </c>
      <c r="C7" s="5" t="s">
        <v>14</v>
      </c>
      <c r="D7" s="104">
        <v>0</v>
      </c>
      <c r="E7" s="104">
        <v>0</v>
      </c>
      <c r="F7" s="104">
        <v>0</v>
      </c>
      <c r="G7" s="105" t="s">
        <v>84</v>
      </c>
      <c r="H7" s="102" t="s">
        <v>85</v>
      </c>
      <c r="I7" s="107">
        <v>1.619775369745451E-2</v>
      </c>
      <c r="J7" s="30"/>
      <c r="K7" s="30"/>
    </row>
    <row r="8" spans="1:12" ht="84" customHeight="1" x14ac:dyDescent="0.25">
      <c r="A8" s="53" t="s">
        <v>12</v>
      </c>
      <c r="B8" s="17" t="s">
        <v>17</v>
      </c>
      <c r="C8" s="5" t="s">
        <v>14</v>
      </c>
      <c r="D8" s="104">
        <v>0</v>
      </c>
      <c r="E8" s="104">
        <v>0</v>
      </c>
      <c r="F8" s="104">
        <v>0</v>
      </c>
      <c r="G8" s="105" t="s">
        <v>84</v>
      </c>
      <c r="H8" s="102" t="s">
        <v>85</v>
      </c>
      <c r="I8" s="107">
        <v>1.9825034363403875E-2</v>
      </c>
      <c r="J8" s="30"/>
      <c r="K8" s="30"/>
    </row>
    <row r="9" spans="1:12" s="1" customFormat="1" ht="36.75" customHeight="1" x14ac:dyDescent="0.25">
      <c r="A9" s="65"/>
      <c r="B9" s="67"/>
      <c r="C9" s="66"/>
      <c r="D9" s="68"/>
      <c r="E9" s="68"/>
      <c r="F9" s="68"/>
      <c r="G9" s="68"/>
      <c r="H9" s="68"/>
      <c r="I9" s="108">
        <f>+('BENEFICIO '!I9*100)/'PROCESO ACTUAL '!I9</f>
        <v>1.2104805682173699E-2</v>
      </c>
      <c r="J9" s="70"/>
      <c r="K9" s="78"/>
    </row>
    <row r="10" spans="1:12" ht="67.5" customHeight="1" x14ac:dyDescent="0.25">
      <c r="A10" s="246" t="s">
        <v>10</v>
      </c>
      <c r="B10" s="17" t="s">
        <v>24</v>
      </c>
      <c r="C10" s="5" t="s">
        <v>14</v>
      </c>
      <c r="D10" s="104">
        <v>0</v>
      </c>
      <c r="E10" s="104">
        <v>0</v>
      </c>
      <c r="F10" s="104">
        <v>0</v>
      </c>
      <c r="G10" s="105" t="s">
        <v>84</v>
      </c>
      <c r="H10" s="102" t="s">
        <v>85</v>
      </c>
      <c r="I10" s="103">
        <v>0.14820516601455244</v>
      </c>
      <c r="J10" s="30"/>
      <c r="K10" s="30"/>
    </row>
    <row r="11" spans="1:12" ht="69.75" customHeight="1" x14ac:dyDescent="0.25">
      <c r="A11" s="247"/>
      <c r="B11" s="17" t="s">
        <v>2</v>
      </c>
      <c r="C11" s="5" t="s">
        <v>14</v>
      </c>
      <c r="D11" s="104">
        <v>0</v>
      </c>
      <c r="E11" s="104">
        <v>0</v>
      </c>
      <c r="F11" s="104">
        <v>0</v>
      </c>
      <c r="G11" s="105" t="s">
        <v>84</v>
      </c>
      <c r="H11" s="102" t="s">
        <v>85</v>
      </c>
      <c r="I11" s="103">
        <v>3.6342289796075082</v>
      </c>
      <c r="J11" s="30"/>
      <c r="K11" s="30"/>
    </row>
    <row r="12" spans="1:12" ht="72" customHeight="1" x14ac:dyDescent="0.25">
      <c r="A12" s="248"/>
      <c r="B12" s="17" t="s">
        <v>3</v>
      </c>
      <c r="C12" s="5" t="s">
        <v>14</v>
      </c>
      <c r="D12" s="104">
        <v>0</v>
      </c>
      <c r="E12" s="104">
        <v>0</v>
      </c>
      <c r="F12" s="104">
        <v>0</v>
      </c>
      <c r="G12" s="105" t="s">
        <v>84</v>
      </c>
      <c r="H12" s="102" t="s">
        <v>85</v>
      </c>
      <c r="I12" s="103">
        <v>2.2802118218301572</v>
      </c>
      <c r="J12" s="30"/>
      <c r="K12" s="30"/>
    </row>
    <row r="13" spans="1:12" s="1" customFormat="1" x14ac:dyDescent="0.25">
      <c r="A13" s="65"/>
      <c r="B13" s="67"/>
      <c r="C13" s="66"/>
      <c r="D13" s="68"/>
      <c r="E13" s="68"/>
      <c r="F13" s="24"/>
      <c r="G13" s="68"/>
      <c r="H13" s="68"/>
      <c r="I13" s="108">
        <f>+('BENEFICIO '!I13*100)/'PROCESO ACTUAL '!I13</f>
        <v>80.551795495126726</v>
      </c>
      <c r="J13" s="70"/>
      <c r="K13" s="78"/>
    </row>
    <row r="14" spans="1:12" s="1" customFormat="1" ht="28.5" x14ac:dyDescent="0.25">
      <c r="A14" s="252" t="s">
        <v>11</v>
      </c>
      <c r="B14" s="61" t="s">
        <v>35</v>
      </c>
      <c r="C14" s="104">
        <v>0</v>
      </c>
      <c r="D14" s="104">
        <v>0</v>
      </c>
      <c r="E14" s="104">
        <v>0</v>
      </c>
      <c r="F14" s="104">
        <v>0</v>
      </c>
      <c r="G14" s="105" t="s">
        <v>84</v>
      </c>
      <c r="H14" s="104">
        <v>0</v>
      </c>
      <c r="I14" s="103">
        <f>+('BENEFICIO '!I10*100)/'PROCESO ACTUAL '!I10</f>
        <v>88.775879194650557</v>
      </c>
      <c r="J14" s="70"/>
      <c r="K14" s="78"/>
      <c r="L14" s="1">
        <f>+('BENEFICIO '!G14*100)/'PROCESO ACTUAL '!G14</f>
        <v>68.75</v>
      </c>
    </row>
    <row r="15" spans="1:12" s="1" customFormat="1" ht="57" x14ac:dyDescent="0.25">
      <c r="A15" s="253"/>
      <c r="B15" s="61" t="s">
        <v>112</v>
      </c>
      <c r="C15" s="104">
        <v>0</v>
      </c>
      <c r="D15" s="104">
        <v>0</v>
      </c>
      <c r="E15" s="104">
        <v>0</v>
      </c>
      <c r="F15" s="104">
        <v>0</v>
      </c>
      <c r="G15" s="105" t="s">
        <v>84</v>
      </c>
      <c r="H15" s="104">
        <v>0</v>
      </c>
      <c r="I15" s="103">
        <f>+('BENEFICIO '!I11*100)/'PROCESO ACTUAL '!I11</f>
        <v>3.6342289796075082</v>
      </c>
      <c r="J15" s="70"/>
      <c r="K15" s="78"/>
    </row>
    <row r="16" spans="1:12" s="1" customFormat="1" ht="28.5" x14ac:dyDescent="0.25">
      <c r="A16" s="253"/>
      <c r="B16" s="67" t="s">
        <v>111</v>
      </c>
      <c r="C16" s="104">
        <v>0</v>
      </c>
      <c r="D16" s="104">
        <v>0</v>
      </c>
      <c r="E16" s="104">
        <v>0</v>
      </c>
      <c r="F16" s="104">
        <v>0</v>
      </c>
      <c r="G16" s="105" t="s">
        <v>84</v>
      </c>
      <c r="H16" s="104">
        <v>0</v>
      </c>
      <c r="I16" s="103">
        <f>+('BENEFICIO '!I12*100)/'PROCESO ACTUAL '!I12</f>
        <v>2.2802118218301572</v>
      </c>
      <c r="J16" s="70"/>
      <c r="K16" s="78"/>
    </row>
    <row r="17" spans="1:11" ht="56.25" customHeight="1" x14ac:dyDescent="0.25">
      <c r="A17" s="253"/>
      <c r="B17" s="61" t="s">
        <v>25</v>
      </c>
      <c r="C17" s="26" t="s">
        <v>14</v>
      </c>
      <c r="D17" s="104">
        <v>0</v>
      </c>
      <c r="E17" s="104">
        <v>0</v>
      </c>
      <c r="F17" s="104">
        <v>0</v>
      </c>
      <c r="G17" s="105" t="s">
        <v>84</v>
      </c>
      <c r="H17" s="102" t="s">
        <v>86</v>
      </c>
      <c r="I17" s="103">
        <v>68.903555288347874</v>
      </c>
      <c r="J17" s="30"/>
      <c r="K17" s="30"/>
    </row>
    <row r="18" spans="1:11" ht="56.25" customHeight="1" x14ac:dyDescent="0.25">
      <c r="A18" s="253"/>
      <c r="B18" s="67" t="s">
        <v>27</v>
      </c>
      <c r="C18" s="104">
        <v>0</v>
      </c>
      <c r="D18" s="104">
        <v>0</v>
      </c>
      <c r="E18" s="104">
        <v>0</v>
      </c>
      <c r="F18" s="104">
        <v>0</v>
      </c>
      <c r="G18" s="105" t="s">
        <v>84</v>
      </c>
      <c r="H18" s="104">
        <v>0</v>
      </c>
      <c r="I18" s="103">
        <f>+('BENEFICIO '!I14*100)/'PROCESO ACTUAL '!I14</f>
        <v>63.46153846153846</v>
      </c>
      <c r="J18" s="30"/>
      <c r="K18" s="30"/>
    </row>
    <row r="19" spans="1:11" ht="56.25" customHeight="1" x14ac:dyDescent="0.25">
      <c r="A19" s="253"/>
      <c r="B19" s="67" t="s">
        <v>28</v>
      </c>
      <c r="C19" s="104">
        <v>0</v>
      </c>
      <c r="D19" s="104">
        <v>0</v>
      </c>
      <c r="E19" s="104">
        <v>0</v>
      </c>
      <c r="F19" s="104">
        <v>0</v>
      </c>
      <c r="G19" s="105" t="s">
        <v>84</v>
      </c>
      <c r="H19" s="104">
        <v>0</v>
      </c>
      <c r="I19" s="103">
        <f>+('BENEFICIO '!I15*100)/'PROCESO ACTUAL '!I15</f>
        <v>68.46473029045643</v>
      </c>
      <c r="J19" s="30"/>
      <c r="K19" s="30"/>
    </row>
    <row r="20" spans="1:11" ht="56.25" customHeight="1" x14ac:dyDescent="0.25">
      <c r="A20" s="253"/>
      <c r="B20" s="67" t="s">
        <v>29</v>
      </c>
      <c r="C20" s="104">
        <v>0</v>
      </c>
      <c r="D20" s="104">
        <v>0</v>
      </c>
      <c r="E20" s="104">
        <v>0</v>
      </c>
      <c r="F20" s="104">
        <v>0</v>
      </c>
      <c r="G20" s="105" t="s">
        <v>84</v>
      </c>
      <c r="H20" s="104">
        <v>0</v>
      </c>
      <c r="I20" s="103">
        <f>+('BENEFICIO '!I16*100)/'PROCESO ACTUAL '!I16</f>
        <v>100</v>
      </c>
      <c r="J20" s="30"/>
      <c r="K20" s="30"/>
    </row>
    <row r="21" spans="1:11" ht="56.25" customHeight="1" x14ac:dyDescent="0.25">
      <c r="A21" s="253"/>
      <c r="B21" s="67" t="s">
        <v>30</v>
      </c>
      <c r="C21" s="104">
        <v>0</v>
      </c>
      <c r="D21" s="104">
        <v>0</v>
      </c>
      <c r="E21" s="104">
        <v>0</v>
      </c>
      <c r="F21" s="104">
        <v>0</v>
      </c>
      <c r="G21" s="105" t="s">
        <v>84</v>
      </c>
      <c r="H21" s="104">
        <v>0</v>
      </c>
      <c r="I21" s="103">
        <f>+('BENEFICIO '!I17*100)/'PROCESO ACTUAL '!I17</f>
        <v>68.903555288347874</v>
      </c>
      <c r="J21" s="30"/>
      <c r="K21" s="30"/>
    </row>
    <row r="22" spans="1:11" ht="52.5" customHeight="1" x14ac:dyDescent="0.25">
      <c r="A22" s="253"/>
      <c r="B22" s="61" t="s">
        <v>31</v>
      </c>
      <c r="C22" s="26" t="s">
        <v>14</v>
      </c>
      <c r="D22" s="104">
        <v>0</v>
      </c>
      <c r="E22" s="104">
        <v>0</v>
      </c>
      <c r="F22" s="104">
        <v>0</v>
      </c>
      <c r="G22" s="105" t="s">
        <v>84</v>
      </c>
      <c r="H22" s="104">
        <v>0</v>
      </c>
      <c r="I22" s="103">
        <v>34.282010047745501</v>
      </c>
      <c r="J22" s="30"/>
      <c r="K22" s="30"/>
    </row>
    <row r="23" spans="1:11" ht="62.25" customHeight="1" x14ac:dyDescent="0.25">
      <c r="A23" s="253"/>
      <c r="B23" s="61" t="s">
        <v>32</v>
      </c>
      <c r="C23" s="26" t="s">
        <v>14</v>
      </c>
      <c r="D23" s="104">
        <v>0</v>
      </c>
      <c r="E23" s="104">
        <v>0</v>
      </c>
      <c r="F23" s="104">
        <v>0</v>
      </c>
      <c r="G23" s="105" t="s">
        <v>84</v>
      </c>
      <c r="H23" s="104">
        <v>0</v>
      </c>
      <c r="I23" s="103">
        <v>7.2362390853393794</v>
      </c>
      <c r="J23" s="30"/>
      <c r="K23" s="30"/>
    </row>
    <row r="24" spans="1:11" ht="62.25" customHeight="1" x14ac:dyDescent="0.25">
      <c r="A24" s="253"/>
      <c r="B24" s="67" t="s">
        <v>33</v>
      </c>
      <c r="C24" s="26"/>
      <c r="D24" s="104"/>
      <c r="E24" s="104"/>
      <c r="F24" s="104"/>
      <c r="G24" s="105"/>
      <c r="H24" s="104"/>
      <c r="I24" s="103">
        <f>+('BENEFICIO '!I20*100)/'PROCESO ACTUAL '!I20</f>
        <v>99.999999999999986</v>
      </c>
      <c r="J24" s="30"/>
      <c r="K24" s="30"/>
    </row>
    <row r="25" spans="1:11" ht="53.25" customHeight="1" x14ac:dyDescent="0.25">
      <c r="A25" s="253"/>
      <c r="B25" s="61" t="s">
        <v>4</v>
      </c>
      <c r="C25" s="26" t="s">
        <v>14</v>
      </c>
      <c r="D25" s="104">
        <v>0</v>
      </c>
      <c r="E25" s="104">
        <v>0</v>
      </c>
      <c r="F25" s="104">
        <v>0</v>
      </c>
      <c r="G25" s="105" t="s">
        <v>84</v>
      </c>
      <c r="H25" s="104">
        <v>0</v>
      </c>
      <c r="I25" s="103">
        <v>0.81162890083606631</v>
      </c>
      <c r="J25" s="30"/>
      <c r="K25" s="30"/>
    </row>
    <row r="26" spans="1:11" ht="53.25" customHeight="1" x14ac:dyDescent="0.25">
      <c r="A26" s="253"/>
      <c r="B26" s="67" t="s">
        <v>34</v>
      </c>
      <c r="C26" s="104">
        <v>0</v>
      </c>
      <c r="D26" s="104">
        <v>0</v>
      </c>
      <c r="E26" s="104">
        <v>0</v>
      </c>
      <c r="F26" s="104">
        <v>0</v>
      </c>
      <c r="G26" s="105" t="s">
        <v>84</v>
      </c>
      <c r="H26" s="104">
        <v>0</v>
      </c>
      <c r="I26" s="103">
        <f>+('BENEFICIO '!I22*100)/'PROCESO ACTUAL '!I22</f>
        <v>34.282010047745501</v>
      </c>
      <c r="J26" s="30"/>
      <c r="K26" s="30"/>
    </row>
    <row r="27" spans="1:11" ht="53.25" customHeight="1" x14ac:dyDescent="0.25">
      <c r="A27" s="253"/>
      <c r="B27" s="61" t="s">
        <v>37</v>
      </c>
      <c r="C27" s="104">
        <v>0</v>
      </c>
      <c r="D27" s="104">
        <v>0</v>
      </c>
      <c r="E27" s="104">
        <v>0</v>
      </c>
      <c r="F27" s="104">
        <v>0</v>
      </c>
      <c r="G27" s="105" t="s">
        <v>84</v>
      </c>
      <c r="H27" s="104">
        <v>0</v>
      </c>
      <c r="I27" s="103">
        <f>+('BENEFICIO '!I23*100)/'PROCESO ACTUAL '!I23</f>
        <v>7.2362390853393794</v>
      </c>
      <c r="J27" s="30"/>
      <c r="K27" s="30"/>
    </row>
    <row r="28" spans="1:11" ht="53.25" customHeight="1" x14ac:dyDescent="0.25">
      <c r="A28" s="253"/>
      <c r="B28" s="61" t="s">
        <v>43</v>
      </c>
      <c r="C28" s="104">
        <v>0</v>
      </c>
      <c r="D28" s="104">
        <v>0</v>
      </c>
      <c r="E28" s="104">
        <v>0</v>
      </c>
      <c r="F28" s="104">
        <v>0</v>
      </c>
      <c r="G28" s="105" t="s">
        <v>84</v>
      </c>
      <c r="H28" s="104">
        <v>0</v>
      </c>
      <c r="I28" s="103">
        <f>+('BENEFICIO '!I24*100)/'PROCESO ACTUAL '!I24</f>
        <v>100</v>
      </c>
      <c r="J28" s="30"/>
      <c r="K28" s="30"/>
    </row>
    <row r="29" spans="1:11" ht="53.25" customHeight="1" x14ac:dyDescent="0.25">
      <c r="A29" s="254"/>
      <c r="B29" s="61" t="s">
        <v>38</v>
      </c>
      <c r="C29" s="104">
        <v>0</v>
      </c>
      <c r="D29" s="104">
        <v>0</v>
      </c>
      <c r="E29" s="104">
        <v>0</v>
      </c>
      <c r="F29" s="104">
        <v>0</v>
      </c>
      <c r="G29" s="105" t="s">
        <v>84</v>
      </c>
      <c r="H29" s="104">
        <v>0</v>
      </c>
      <c r="I29" s="103">
        <f>+('BENEFICIO '!I25*100)/'PROCESO ACTUAL '!I25</f>
        <v>50.046685340802988</v>
      </c>
      <c r="J29" s="30"/>
      <c r="K29" s="30">
        <f>+('BENEFICIO '!L29*100)/'PROCESO ACTUAL '!P30</f>
        <v>100</v>
      </c>
    </row>
    <row r="30" spans="1:11" s="1" customFormat="1" x14ac:dyDescent="0.25">
      <c r="A30" s="65"/>
      <c r="B30" s="67"/>
      <c r="C30" s="81"/>
      <c r="D30" s="95"/>
      <c r="E30" s="24"/>
      <c r="F30" s="24"/>
      <c r="G30" s="68"/>
      <c r="H30" s="68"/>
      <c r="I30" s="108">
        <f>+('BENEFICIO '!I30*100)/'PROCESO ACTUAL '!I30</f>
        <v>65.303084042454941</v>
      </c>
      <c r="J30" s="70"/>
      <c r="K30" s="108">
        <f>SUM(K5:K29)</f>
        <v>100</v>
      </c>
    </row>
    <row r="31" spans="1:11" ht="102.75" customHeight="1" x14ac:dyDescent="0.25">
      <c r="A31" s="56" t="s">
        <v>15</v>
      </c>
      <c r="B31" s="40" t="s">
        <v>21</v>
      </c>
      <c r="C31" s="86" t="s">
        <v>60</v>
      </c>
      <c r="D31" s="85" t="s">
        <v>8</v>
      </c>
      <c r="E31" s="86" t="s">
        <v>8</v>
      </c>
      <c r="F31" s="245" t="s">
        <v>8</v>
      </c>
      <c r="G31" s="245"/>
      <c r="H31" s="245"/>
      <c r="I31" s="103">
        <v>25</v>
      </c>
      <c r="J31" s="60"/>
      <c r="K31" s="46"/>
    </row>
    <row r="32" spans="1:11" x14ac:dyDescent="0.25">
      <c r="J32" s="33"/>
      <c r="K32" s="32"/>
    </row>
    <row r="33" spans="1:11" x14ac:dyDescent="0.25">
      <c r="J33" s="33"/>
      <c r="K33" s="32"/>
    </row>
    <row r="34" spans="1:11" x14ac:dyDescent="0.25">
      <c r="J34" s="33"/>
      <c r="K34" s="32"/>
    </row>
    <row r="35" spans="1:11" x14ac:dyDescent="0.25">
      <c r="A35" s="4" t="s">
        <v>114</v>
      </c>
      <c r="J35" s="33"/>
      <c r="K35" s="32"/>
    </row>
    <row r="36" spans="1:11" x14ac:dyDescent="0.25">
      <c r="J36" s="33"/>
      <c r="K36" s="32"/>
    </row>
    <row r="37" spans="1:11" x14ac:dyDescent="0.25">
      <c r="J37" s="33"/>
      <c r="K37" s="32"/>
    </row>
    <row r="38" spans="1:11" x14ac:dyDescent="0.25">
      <c r="F38" s="11">
        <f>+('BENEFICIO '!I30*100)/'PROCESO ACTUAL '!I30</f>
        <v>65.303084042454941</v>
      </c>
      <c r="J38" s="33"/>
      <c r="K38" s="32"/>
    </row>
    <row r="39" spans="1:11" x14ac:dyDescent="0.25">
      <c r="J39" s="33"/>
      <c r="K39" s="32"/>
    </row>
    <row r="40" spans="1:11" x14ac:dyDescent="0.25">
      <c r="J40" s="33"/>
      <c r="K40" s="32"/>
    </row>
    <row r="41" spans="1:11" x14ac:dyDescent="0.25">
      <c r="J41" s="33"/>
      <c r="K41" s="32"/>
    </row>
    <row r="42" spans="1:11" x14ac:dyDescent="0.25">
      <c r="J42" s="33"/>
      <c r="K42" s="32"/>
    </row>
    <row r="43" spans="1:11" x14ac:dyDescent="0.25">
      <c r="J43" s="33"/>
      <c r="K43" s="32"/>
    </row>
    <row r="44" spans="1:11" x14ac:dyDescent="0.25">
      <c r="J44" s="33"/>
      <c r="K44" s="32"/>
    </row>
    <row r="45" spans="1:11" x14ac:dyDescent="0.25">
      <c r="J45" s="33"/>
      <c r="K45" s="32"/>
    </row>
    <row r="46" spans="1:11" x14ac:dyDescent="0.25">
      <c r="J46" s="33"/>
      <c r="K46" s="32"/>
    </row>
    <row r="47" spans="1:11" x14ac:dyDescent="0.25">
      <c r="J47" s="33"/>
      <c r="K47" s="32"/>
    </row>
    <row r="48" spans="1:11" x14ac:dyDescent="0.25">
      <c r="J48" s="33"/>
      <c r="K48" s="32"/>
    </row>
    <row r="49" spans="10:11" x14ac:dyDescent="0.25">
      <c r="J49" s="33"/>
      <c r="K49" s="32"/>
    </row>
    <row r="50" spans="10:11" x14ac:dyDescent="0.25">
      <c r="J50" s="33"/>
      <c r="K50" s="32"/>
    </row>
    <row r="51" spans="10:11" x14ac:dyDescent="0.25">
      <c r="J51" s="33"/>
      <c r="K51" s="32"/>
    </row>
    <row r="52" spans="10:11" x14ac:dyDescent="0.25">
      <c r="J52" s="33"/>
      <c r="K52" s="32"/>
    </row>
    <row r="53" spans="10:11" x14ac:dyDescent="0.25">
      <c r="J53" s="33"/>
      <c r="K53" s="32"/>
    </row>
    <row r="54" spans="10:11" x14ac:dyDescent="0.25">
      <c r="J54" s="33"/>
      <c r="K54" s="32"/>
    </row>
    <row r="55" spans="10:11" x14ac:dyDescent="0.25">
      <c r="J55" s="33"/>
      <c r="K55" s="32"/>
    </row>
    <row r="56" spans="10:11" x14ac:dyDescent="0.25">
      <c r="J56" s="33"/>
      <c r="K56" s="32"/>
    </row>
    <row r="57" spans="10:11" x14ac:dyDescent="0.25">
      <c r="J57" s="33"/>
      <c r="K57" s="32"/>
    </row>
    <row r="58" spans="10:11" x14ac:dyDescent="0.25">
      <c r="J58" s="33"/>
      <c r="K58" s="32"/>
    </row>
    <row r="59" spans="10:11" x14ac:dyDescent="0.25">
      <c r="J59" s="33"/>
      <c r="K59" s="32"/>
    </row>
    <row r="60" spans="10:11" x14ac:dyDescent="0.25">
      <c r="J60" s="33"/>
      <c r="K60" s="32"/>
    </row>
    <row r="61" spans="10:11" x14ac:dyDescent="0.25">
      <c r="J61" s="33"/>
      <c r="K61" s="32"/>
    </row>
    <row r="62" spans="10:11" x14ac:dyDescent="0.25">
      <c r="J62" s="33"/>
      <c r="K62" s="32"/>
    </row>
    <row r="63" spans="10:11" x14ac:dyDescent="0.25">
      <c r="J63" s="33"/>
      <c r="K63" s="32"/>
    </row>
    <row r="64" spans="10:11" x14ac:dyDescent="0.25">
      <c r="J64" s="33"/>
      <c r="K64" s="32"/>
    </row>
    <row r="65" spans="10:11" x14ac:dyDescent="0.25">
      <c r="J65" s="33"/>
      <c r="K65" s="32"/>
    </row>
    <row r="66" spans="10:11" x14ac:dyDescent="0.25">
      <c r="J66" s="33"/>
      <c r="K66" s="32"/>
    </row>
    <row r="67" spans="10:11" x14ac:dyDescent="0.25">
      <c r="J67" s="33"/>
      <c r="K67" s="32"/>
    </row>
    <row r="68" spans="10:11" x14ac:dyDescent="0.25">
      <c r="J68" s="33"/>
      <c r="K68" s="32"/>
    </row>
    <row r="69" spans="10:11" x14ac:dyDescent="0.25">
      <c r="J69" s="33"/>
      <c r="K69" s="32"/>
    </row>
    <row r="70" spans="10:11" x14ac:dyDescent="0.25">
      <c r="J70" s="33"/>
      <c r="K70" s="32"/>
    </row>
    <row r="71" spans="10:11" x14ac:dyDescent="0.25">
      <c r="J71" s="33"/>
      <c r="K71" s="32"/>
    </row>
    <row r="72" spans="10:11" x14ac:dyDescent="0.25">
      <c r="J72" s="33"/>
      <c r="K72" s="32"/>
    </row>
    <row r="73" spans="10:11" x14ac:dyDescent="0.25">
      <c r="J73" s="33"/>
      <c r="K73" s="32"/>
    </row>
    <row r="74" spans="10:11" x14ac:dyDescent="0.25">
      <c r="J74" s="33"/>
      <c r="K74" s="32"/>
    </row>
    <row r="75" spans="10:11" x14ac:dyDescent="0.25">
      <c r="J75" s="33"/>
      <c r="K75" s="32"/>
    </row>
    <row r="76" spans="10:11" x14ac:dyDescent="0.25">
      <c r="J76" s="33"/>
      <c r="K76" s="32"/>
    </row>
    <row r="77" spans="10:11" x14ac:dyDescent="0.25">
      <c r="J77" s="33"/>
      <c r="K77" s="32"/>
    </row>
    <row r="78" spans="10:11" x14ac:dyDescent="0.25">
      <c r="J78" s="33"/>
      <c r="K78" s="32"/>
    </row>
    <row r="79" spans="10:11" x14ac:dyDescent="0.25">
      <c r="J79" s="33"/>
      <c r="K79" s="32"/>
    </row>
    <row r="80" spans="10:11" x14ac:dyDescent="0.25">
      <c r="J80" s="33"/>
      <c r="K80" s="32"/>
    </row>
    <row r="81" spans="10:11" x14ac:dyDescent="0.25">
      <c r="J81" s="33"/>
      <c r="K81" s="32"/>
    </row>
    <row r="82" spans="10:11" x14ac:dyDescent="0.25">
      <c r="J82" s="33"/>
      <c r="K82" s="32"/>
    </row>
    <row r="83" spans="10:11" x14ac:dyDescent="0.25">
      <c r="J83" s="33"/>
      <c r="K83" s="32"/>
    </row>
    <row r="84" spans="10:11" x14ac:dyDescent="0.25">
      <c r="J84" s="33"/>
      <c r="K84" s="32"/>
    </row>
    <row r="85" spans="10:11" x14ac:dyDescent="0.25">
      <c r="J85" s="33"/>
      <c r="K85" s="32"/>
    </row>
    <row r="86" spans="10:11" x14ac:dyDescent="0.25">
      <c r="J86" s="33"/>
      <c r="K86" s="32"/>
    </row>
    <row r="87" spans="10:11" x14ac:dyDescent="0.25">
      <c r="J87" s="33"/>
      <c r="K87" s="32"/>
    </row>
    <row r="88" spans="10:11" x14ac:dyDescent="0.25">
      <c r="J88" s="33"/>
      <c r="K88" s="32"/>
    </row>
    <row r="89" spans="10:11" x14ac:dyDescent="0.25">
      <c r="J89" s="33"/>
      <c r="K89" s="32"/>
    </row>
    <row r="90" spans="10:11" x14ac:dyDescent="0.25">
      <c r="J90" s="33"/>
      <c r="K90" s="32"/>
    </row>
    <row r="91" spans="10:11" x14ac:dyDescent="0.25">
      <c r="J91" s="33"/>
      <c r="K91" s="32"/>
    </row>
    <row r="92" spans="10:11" x14ac:dyDescent="0.25">
      <c r="J92" s="33"/>
      <c r="K92" s="32"/>
    </row>
    <row r="93" spans="10:11" x14ac:dyDescent="0.25">
      <c r="J93" s="33"/>
      <c r="K93" s="32"/>
    </row>
    <row r="94" spans="10:11" x14ac:dyDescent="0.25">
      <c r="J94" s="33"/>
      <c r="K94" s="32"/>
    </row>
    <row r="95" spans="10:11" x14ac:dyDescent="0.25">
      <c r="J95" s="33"/>
      <c r="K95" s="32"/>
    </row>
    <row r="96" spans="10:11" x14ac:dyDescent="0.25">
      <c r="J96" s="33"/>
      <c r="K96" s="32"/>
    </row>
    <row r="97" spans="10:11" x14ac:dyDescent="0.25">
      <c r="J97" s="33"/>
      <c r="K97" s="32"/>
    </row>
    <row r="98" spans="10:11" x14ac:dyDescent="0.25">
      <c r="J98" s="33"/>
      <c r="K98" s="32"/>
    </row>
    <row r="99" spans="10:11" x14ac:dyDescent="0.25">
      <c r="J99" s="33"/>
      <c r="K99" s="32"/>
    </row>
    <row r="100" spans="10:11" x14ac:dyDescent="0.25">
      <c r="J100" s="33"/>
      <c r="K100" s="32"/>
    </row>
    <row r="101" spans="10:11" x14ac:dyDescent="0.25">
      <c r="J101" s="33"/>
      <c r="K101" s="32"/>
    </row>
    <row r="102" spans="10:11" x14ac:dyDescent="0.25">
      <c r="J102" s="33"/>
      <c r="K102" s="32"/>
    </row>
    <row r="103" spans="10:11" x14ac:dyDescent="0.25">
      <c r="J103" s="33"/>
      <c r="K103" s="32"/>
    </row>
    <row r="104" spans="10:11" x14ac:dyDescent="0.25">
      <c r="J104" s="33"/>
      <c r="K104" s="32"/>
    </row>
  </sheetData>
  <mergeCells count="4">
    <mergeCell ref="A2:K2"/>
    <mergeCell ref="A10:A12"/>
    <mergeCell ref="F31:H31"/>
    <mergeCell ref="A14:A2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4"/>
  <sheetViews>
    <sheetView zoomScale="70" zoomScaleNormal="70" workbookViewId="0">
      <selection activeCell="K31" sqref="K31"/>
    </sheetView>
  </sheetViews>
  <sheetFormatPr baseColWidth="10" defaultRowHeight="15.75" x14ac:dyDescent="0.25"/>
  <cols>
    <col min="1" max="1" width="16.28515625" customWidth="1"/>
    <col min="2" max="2" width="31" style="4" customWidth="1"/>
    <col min="3" max="3" width="27.85546875" style="2" customWidth="1"/>
    <col min="4" max="4" width="33.85546875" style="2" customWidth="1"/>
    <col min="5" max="6" width="23" style="11" customWidth="1"/>
    <col min="7" max="8" width="27.140625" style="11" customWidth="1"/>
    <col min="9" max="9" width="25.140625" style="11" customWidth="1"/>
    <col min="10" max="10" width="22.28515625" style="11" customWidth="1"/>
    <col min="11" max="11" width="34.140625" style="45" customWidth="1"/>
    <col min="12" max="12" width="32.28515625" style="45" customWidth="1"/>
    <col min="13" max="13" width="21.7109375" style="11" customWidth="1"/>
    <col min="14" max="14" width="27" style="11" customWidth="1"/>
    <col min="15" max="15" width="24.85546875" style="11" customWidth="1"/>
    <col min="16" max="16" width="26.7109375" style="29" customWidth="1"/>
    <col min="17" max="17" width="24.7109375" style="31" customWidth="1"/>
  </cols>
  <sheetData>
    <row r="2" spans="1:18" ht="19.5" customHeight="1" x14ac:dyDescent="0.25">
      <c r="A2" s="265" t="s">
        <v>63</v>
      </c>
      <c r="B2" s="265"/>
      <c r="C2" s="265"/>
      <c r="D2" s="265"/>
      <c r="E2" s="265"/>
      <c r="F2" s="265"/>
      <c r="G2" s="265"/>
      <c r="H2" s="265"/>
      <c r="I2" s="265"/>
      <c r="J2" s="265"/>
      <c r="K2" s="265"/>
      <c r="L2" s="265"/>
      <c r="M2" s="265"/>
      <c r="N2" s="265"/>
      <c r="O2" s="265"/>
      <c r="P2" s="265"/>
      <c r="Q2" s="265"/>
    </row>
    <row r="3" spans="1:18" ht="115.5" x14ac:dyDescent="0.25">
      <c r="A3" s="42" t="s">
        <v>175</v>
      </c>
      <c r="B3" s="15" t="s">
        <v>20</v>
      </c>
      <c r="C3" s="42" t="s">
        <v>0</v>
      </c>
      <c r="D3" s="18" t="s">
        <v>13</v>
      </c>
      <c r="E3" s="19" t="s">
        <v>9</v>
      </c>
      <c r="F3" s="16" t="s">
        <v>101</v>
      </c>
      <c r="G3" s="16" t="s">
        <v>102</v>
      </c>
      <c r="H3" s="12" t="s">
        <v>160</v>
      </c>
      <c r="I3" s="12" t="s">
        <v>103</v>
      </c>
      <c r="J3" s="22" t="s">
        <v>104</v>
      </c>
      <c r="K3" s="21" t="s">
        <v>176</v>
      </c>
      <c r="L3" s="21" t="s">
        <v>177</v>
      </c>
      <c r="M3" s="20" t="s">
        <v>40</v>
      </c>
      <c r="N3" s="21" t="s">
        <v>41</v>
      </c>
      <c r="O3" s="27" t="s">
        <v>26</v>
      </c>
      <c r="P3" s="48" t="s">
        <v>50</v>
      </c>
      <c r="Q3" s="49" t="s">
        <v>51</v>
      </c>
    </row>
    <row r="4" spans="1:18" x14ac:dyDescent="0.25">
      <c r="C4" s="36"/>
      <c r="D4" s="36"/>
      <c r="E4" s="36"/>
      <c r="F4" s="36"/>
      <c r="G4" s="36"/>
      <c r="H4" s="36"/>
      <c r="I4" s="36"/>
      <c r="J4" s="36"/>
      <c r="K4" s="37"/>
      <c r="L4" s="37"/>
      <c r="M4" s="36"/>
      <c r="N4" s="36"/>
      <c r="O4" s="28"/>
      <c r="P4" s="51"/>
      <c r="Q4" s="52"/>
    </row>
    <row r="5" spans="1:18" ht="60" customHeight="1" x14ac:dyDescent="0.25">
      <c r="A5" s="261" t="s">
        <v>61</v>
      </c>
      <c r="B5" s="118" t="s">
        <v>12</v>
      </c>
      <c r="C5" s="17" t="s">
        <v>16</v>
      </c>
      <c r="D5" s="5" t="s">
        <v>14</v>
      </c>
      <c r="E5" s="6">
        <v>9526.81</v>
      </c>
      <c r="F5" s="7">
        <v>23136667</v>
      </c>
      <c r="G5" s="7">
        <v>10000</v>
      </c>
      <c r="H5" s="7">
        <v>0</v>
      </c>
      <c r="I5" s="7">
        <v>1200</v>
      </c>
      <c r="J5" s="7">
        <v>685</v>
      </c>
      <c r="K5" s="44">
        <f>+(E5+F5+G5+I5+J5)</f>
        <v>23158078.809999999</v>
      </c>
      <c r="L5" s="44">
        <f>+(K5*2)</f>
        <v>46316157.619999997</v>
      </c>
      <c r="M5" s="62">
        <v>47</v>
      </c>
      <c r="N5" s="47">
        <f>+(K5*M5)</f>
        <v>1088429704.0699999</v>
      </c>
      <c r="O5" s="58">
        <v>60</v>
      </c>
      <c r="P5" s="30" t="s">
        <v>8</v>
      </c>
      <c r="Q5" s="59" t="s">
        <v>8</v>
      </c>
    </row>
    <row r="6" spans="1:18" ht="59.25" customHeight="1" x14ac:dyDescent="0.25">
      <c r="A6" s="261"/>
      <c r="B6" s="118" t="s">
        <v>12</v>
      </c>
      <c r="C6" s="17" t="s">
        <v>52</v>
      </c>
      <c r="D6" s="5" t="s">
        <v>14</v>
      </c>
      <c r="E6" s="6">
        <v>9526.81</v>
      </c>
      <c r="F6" s="7">
        <v>9670000</v>
      </c>
      <c r="G6" s="7">
        <v>10000</v>
      </c>
      <c r="H6" s="7">
        <v>0</v>
      </c>
      <c r="I6" s="7">
        <v>1200</v>
      </c>
      <c r="J6" s="7">
        <v>685</v>
      </c>
      <c r="K6" s="44">
        <f>+(E6+F6+G6+I6+J6)</f>
        <v>9691411.8100000005</v>
      </c>
      <c r="L6" s="44">
        <f>+(K6*2)</f>
        <v>19382823.620000001</v>
      </c>
      <c r="M6" s="62">
        <v>29</v>
      </c>
      <c r="N6" s="47">
        <f>+(K6*M6)</f>
        <v>281050942.49000001</v>
      </c>
      <c r="O6" s="58">
        <v>60</v>
      </c>
      <c r="P6" s="30" t="s">
        <v>8</v>
      </c>
      <c r="Q6" s="59" t="s">
        <v>8</v>
      </c>
    </row>
    <row r="7" spans="1:18" ht="93.75" customHeight="1" x14ac:dyDescent="0.25">
      <c r="A7" s="261"/>
      <c r="B7" s="118" t="s">
        <v>12</v>
      </c>
      <c r="C7" s="17" t="s">
        <v>53</v>
      </c>
      <c r="D7" s="5" t="s">
        <v>14</v>
      </c>
      <c r="E7" s="6">
        <v>9526.81</v>
      </c>
      <c r="F7" s="7">
        <v>9270000</v>
      </c>
      <c r="G7" s="7">
        <v>10000</v>
      </c>
      <c r="H7" s="7">
        <v>0</v>
      </c>
      <c r="I7" s="7">
        <v>1200</v>
      </c>
      <c r="J7" s="7">
        <v>685</v>
      </c>
      <c r="K7" s="44">
        <f>+(E7+F7+G7+I7+J7)</f>
        <v>9291411.8100000005</v>
      </c>
      <c r="L7" s="44">
        <f>+(K7*2)</f>
        <v>18582823.620000001</v>
      </c>
      <c r="M7" s="62">
        <v>11</v>
      </c>
      <c r="N7" s="47">
        <f>+(K7*M7)</f>
        <v>102205529.91000001</v>
      </c>
      <c r="O7" s="58">
        <v>60</v>
      </c>
      <c r="P7" s="30" t="s">
        <v>8</v>
      </c>
      <c r="Q7" s="59" t="s">
        <v>8</v>
      </c>
    </row>
    <row r="8" spans="1:18" ht="75" customHeight="1" x14ac:dyDescent="0.25">
      <c r="A8" s="261"/>
      <c r="B8" s="118" t="s">
        <v>12</v>
      </c>
      <c r="C8" s="17" t="s">
        <v>17</v>
      </c>
      <c r="D8" s="5" t="s">
        <v>14</v>
      </c>
      <c r="E8" s="6">
        <v>9526.81</v>
      </c>
      <c r="F8" s="7">
        <v>7570000</v>
      </c>
      <c r="G8" s="7">
        <v>10000</v>
      </c>
      <c r="H8" s="7">
        <v>0</v>
      </c>
      <c r="I8" s="7">
        <v>1200</v>
      </c>
      <c r="J8" s="7">
        <v>685</v>
      </c>
      <c r="K8" s="44">
        <f>+(E8+F8+G8+I8+J8)</f>
        <v>7591411.8099999996</v>
      </c>
      <c r="L8" s="44">
        <f>+(K8*2)</f>
        <v>15182823.619999999</v>
      </c>
      <c r="M8" s="62">
        <v>150</v>
      </c>
      <c r="N8" s="47">
        <f>+(K8*M8)</f>
        <v>1138711771.5</v>
      </c>
      <c r="O8" s="58">
        <v>60</v>
      </c>
      <c r="P8" s="30" t="s">
        <v>8</v>
      </c>
      <c r="Q8" s="59" t="s">
        <v>8</v>
      </c>
    </row>
    <row r="9" spans="1:18" s="1" customFormat="1" ht="27.75" customHeight="1" x14ac:dyDescent="0.25">
      <c r="A9" s="120"/>
      <c r="B9" s="119"/>
      <c r="C9" s="67"/>
      <c r="D9" s="66"/>
      <c r="E9" s="68"/>
      <c r="F9" s="60"/>
      <c r="G9" s="60"/>
      <c r="H9" s="60"/>
      <c r="I9" s="60"/>
      <c r="J9" s="60"/>
      <c r="K9" s="127">
        <f>SUM(K5:K8)</f>
        <v>49732314.240000002</v>
      </c>
      <c r="L9" s="127">
        <f>+(K9*2)</f>
        <v>99464628.480000004</v>
      </c>
      <c r="M9" s="60"/>
      <c r="N9" s="69"/>
      <c r="O9" s="57"/>
      <c r="P9" s="70"/>
      <c r="Q9" s="78"/>
    </row>
    <row r="10" spans="1:18" ht="65.25" customHeight="1" x14ac:dyDescent="0.25">
      <c r="A10" s="121" t="s">
        <v>69</v>
      </c>
      <c r="B10" s="262" t="s">
        <v>10</v>
      </c>
      <c r="C10" s="17" t="s">
        <v>24</v>
      </c>
      <c r="D10" s="5" t="s">
        <v>14</v>
      </c>
      <c r="E10" s="6">
        <v>3599.17</v>
      </c>
      <c r="F10" s="7">
        <v>1000000</v>
      </c>
      <c r="G10" s="41">
        <v>10000</v>
      </c>
      <c r="H10" s="41">
        <v>0</v>
      </c>
      <c r="I10" s="7">
        <v>1200</v>
      </c>
      <c r="J10" s="41">
        <v>685</v>
      </c>
      <c r="K10" s="44">
        <f>+(E10+F10+G10+H10+I10+J10)</f>
        <v>1015484.17</v>
      </c>
      <c r="L10" s="44">
        <f>+(K10*3)</f>
        <v>3046452.5100000002</v>
      </c>
      <c r="M10" s="62">
        <v>63</v>
      </c>
      <c r="N10" s="47">
        <f>+(K10*M10)</f>
        <v>63975502.710000001</v>
      </c>
      <c r="O10" s="58">
        <v>60</v>
      </c>
      <c r="P10" s="30" t="s">
        <v>8</v>
      </c>
      <c r="Q10" s="59" t="s">
        <v>8</v>
      </c>
    </row>
    <row r="11" spans="1:18" ht="38.25" x14ac:dyDescent="0.25">
      <c r="A11" s="122" t="s">
        <v>72</v>
      </c>
      <c r="B11" s="262"/>
      <c r="C11" s="17" t="s">
        <v>2</v>
      </c>
      <c r="D11" s="5" t="s">
        <v>14</v>
      </c>
      <c r="E11" s="6">
        <v>9526.81</v>
      </c>
      <c r="F11" s="41">
        <v>20000</v>
      </c>
      <c r="G11" s="41">
        <v>10000</v>
      </c>
      <c r="H11" s="41">
        <v>0</v>
      </c>
      <c r="I11" s="7">
        <v>1200</v>
      </c>
      <c r="J11" s="41">
        <v>685</v>
      </c>
      <c r="K11" s="44">
        <f>+(E11+F11+G11+H11+I11+J11)</f>
        <v>41411.81</v>
      </c>
      <c r="L11" s="44">
        <f>+(K11*1)</f>
        <v>41411.81</v>
      </c>
      <c r="M11" s="62">
        <v>2</v>
      </c>
      <c r="N11" s="47">
        <f>+(K11*M11)</f>
        <v>82823.62</v>
      </c>
      <c r="O11" s="58">
        <v>60</v>
      </c>
      <c r="P11" s="30" t="s">
        <v>8</v>
      </c>
      <c r="Q11" s="59" t="s">
        <v>8</v>
      </c>
    </row>
    <row r="12" spans="1:18" ht="63.75" customHeight="1" x14ac:dyDescent="0.25">
      <c r="A12" s="123" t="s">
        <v>71</v>
      </c>
      <c r="B12" s="262"/>
      <c r="C12" s="17" t="s">
        <v>3</v>
      </c>
      <c r="D12" s="5" t="s">
        <v>14</v>
      </c>
      <c r="E12" s="43">
        <v>4117.6400000000003</v>
      </c>
      <c r="F12" s="41">
        <v>60000</v>
      </c>
      <c r="G12" s="43">
        <v>0</v>
      </c>
      <c r="H12" s="85">
        <v>0</v>
      </c>
      <c r="I12" s="7">
        <v>1200</v>
      </c>
      <c r="J12" s="41">
        <v>685</v>
      </c>
      <c r="K12" s="44">
        <f>+(E12+F12+G12+H12+I12+J12)</f>
        <v>66002.64</v>
      </c>
      <c r="L12" s="44">
        <f>+(K12*2)</f>
        <v>132005.28</v>
      </c>
      <c r="M12" s="62">
        <v>14</v>
      </c>
      <c r="N12" s="47">
        <f>+(K12*M12)</f>
        <v>924036.96</v>
      </c>
      <c r="O12" s="58">
        <v>60</v>
      </c>
      <c r="P12" s="30" t="s">
        <v>8</v>
      </c>
      <c r="Q12" s="59" t="s">
        <v>8</v>
      </c>
    </row>
    <row r="13" spans="1:18" s="1" customFormat="1" ht="63.75" customHeight="1" x14ac:dyDescent="0.25">
      <c r="A13" s="282"/>
      <c r="B13" s="80"/>
      <c r="C13" s="283"/>
      <c r="D13" s="284"/>
      <c r="E13" s="285"/>
      <c r="F13" s="196"/>
      <c r="G13" s="285"/>
      <c r="H13" s="285">
        <v>0</v>
      </c>
      <c r="I13" s="286"/>
      <c r="J13" s="196"/>
      <c r="K13" s="287">
        <f>SUM(K10:K12)</f>
        <v>1122898.6199999999</v>
      </c>
      <c r="L13" s="287">
        <f>SUM(L10:L12)</f>
        <v>3219869.6</v>
      </c>
      <c r="M13" s="286"/>
      <c r="N13" s="288"/>
      <c r="O13" s="289"/>
      <c r="P13" s="290"/>
      <c r="Q13" s="291"/>
    </row>
    <row r="14" spans="1:18" ht="63.75" customHeight="1" x14ac:dyDescent="0.25">
      <c r="A14" s="124" t="s">
        <v>70</v>
      </c>
      <c r="B14" s="239" t="s">
        <v>11</v>
      </c>
      <c r="C14" s="17" t="s">
        <v>111</v>
      </c>
      <c r="D14" s="5" t="s">
        <v>14</v>
      </c>
      <c r="E14" s="85">
        <v>0</v>
      </c>
      <c r="F14" s="23">
        <v>0</v>
      </c>
      <c r="G14" s="23">
        <v>0</v>
      </c>
      <c r="H14" s="23">
        <v>0</v>
      </c>
      <c r="I14" s="7">
        <v>1200</v>
      </c>
      <c r="J14" s="46">
        <v>3000</v>
      </c>
      <c r="K14" s="44">
        <f>+(I14+J14)</f>
        <v>4200</v>
      </c>
      <c r="L14" s="44">
        <v>4200</v>
      </c>
      <c r="M14" s="10">
        <v>0</v>
      </c>
      <c r="N14" s="47">
        <f t="shared" ref="N14:N23" si="0">+(K14*M14)</f>
        <v>0</v>
      </c>
      <c r="O14" s="58">
        <v>5</v>
      </c>
      <c r="P14" s="30" t="s">
        <v>8</v>
      </c>
      <c r="Q14" s="300" t="s">
        <v>8</v>
      </c>
      <c r="R14" s="304"/>
    </row>
    <row r="15" spans="1:18" ht="60" customHeight="1" x14ac:dyDescent="0.25">
      <c r="A15" s="124" t="s">
        <v>64</v>
      </c>
      <c r="B15" s="239"/>
      <c r="C15" s="17" t="s">
        <v>27</v>
      </c>
      <c r="D15" s="26" t="s">
        <v>14</v>
      </c>
      <c r="E15" s="55">
        <v>165.13</v>
      </c>
      <c r="F15" s="23">
        <v>0</v>
      </c>
      <c r="G15" s="23">
        <v>0</v>
      </c>
      <c r="H15" s="23">
        <v>0</v>
      </c>
      <c r="I15" s="7">
        <v>1200</v>
      </c>
      <c r="J15" s="46">
        <v>100</v>
      </c>
      <c r="K15" s="44">
        <f>+(E15+I15+J15)</f>
        <v>1465.13</v>
      </c>
      <c r="L15" s="44">
        <v>1465.13</v>
      </c>
      <c r="M15" s="8">
        <v>0</v>
      </c>
      <c r="N15" s="47">
        <f t="shared" si="0"/>
        <v>0</v>
      </c>
      <c r="O15" s="58">
        <v>1</v>
      </c>
      <c r="P15" s="30" t="s">
        <v>8</v>
      </c>
      <c r="Q15" s="300" t="s">
        <v>8</v>
      </c>
      <c r="R15" s="304"/>
    </row>
    <row r="16" spans="1:18" ht="36" x14ac:dyDescent="0.25">
      <c r="A16" s="124" t="s">
        <v>65</v>
      </c>
      <c r="B16" s="239"/>
      <c r="C16" s="17" t="s">
        <v>28</v>
      </c>
      <c r="D16" s="26" t="s">
        <v>14</v>
      </c>
      <c r="E16" s="23">
        <v>82.21</v>
      </c>
      <c r="F16" s="23">
        <v>0</v>
      </c>
      <c r="G16" s="23">
        <v>0</v>
      </c>
      <c r="H16" s="23">
        <v>0</v>
      </c>
      <c r="I16" s="7">
        <v>1200</v>
      </c>
      <c r="J16" s="46">
        <v>100</v>
      </c>
      <c r="K16" s="44">
        <f>+(E16+I16+J16)</f>
        <v>1382.21</v>
      </c>
      <c r="L16" s="44">
        <v>1382.21</v>
      </c>
      <c r="M16" s="8">
        <v>0</v>
      </c>
      <c r="N16" s="47">
        <f t="shared" si="0"/>
        <v>0</v>
      </c>
      <c r="O16" s="58">
        <v>1</v>
      </c>
      <c r="P16" s="30" t="s">
        <v>8</v>
      </c>
      <c r="Q16" s="300" t="s">
        <v>8</v>
      </c>
      <c r="R16" s="304"/>
    </row>
    <row r="17" spans="1:18" ht="36" x14ac:dyDescent="0.25">
      <c r="A17" s="125" t="s">
        <v>66</v>
      </c>
      <c r="B17" s="239"/>
      <c r="C17" s="17" t="s">
        <v>29</v>
      </c>
      <c r="D17" s="26" t="s">
        <v>14</v>
      </c>
      <c r="E17" s="23">
        <v>76.14</v>
      </c>
      <c r="F17" s="23">
        <v>0</v>
      </c>
      <c r="G17" s="23">
        <v>0</v>
      </c>
      <c r="H17" s="23">
        <v>0</v>
      </c>
      <c r="I17" s="7">
        <v>1200</v>
      </c>
      <c r="J17" s="46">
        <v>100</v>
      </c>
      <c r="K17" s="44">
        <f>+(E17+I17+J17)</f>
        <v>1376.14</v>
      </c>
      <c r="L17" s="44">
        <v>1376.14</v>
      </c>
      <c r="M17" s="8">
        <v>0</v>
      </c>
      <c r="N17" s="47">
        <f t="shared" si="0"/>
        <v>0</v>
      </c>
      <c r="O17" s="58">
        <v>1</v>
      </c>
      <c r="P17" s="30" t="s">
        <v>8</v>
      </c>
      <c r="Q17" s="300" t="s">
        <v>8</v>
      </c>
      <c r="R17" s="304"/>
    </row>
    <row r="18" spans="1:18" ht="36" x14ac:dyDescent="0.25">
      <c r="A18" s="125" t="s">
        <v>67</v>
      </c>
      <c r="B18" s="239"/>
      <c r="C18" s="17" t="s">
        <v>30</v>
      </c>
      <c r="D18" s="26" t="s">
        <v>14</v>
      </c>
      <c r="E18" s="23">
        <v>76.12</v>
      </c>
      <c r="F18" s="23">
        <v>0</v>
      </c>
      <c r="G18" s="23">
        <v>0</v>
      </c>
      <c r="H18" s="23">
        <v>0</v>
      </c>
      <c r="I18" s="7">
        <v>1200</v>
      </c>
      <c r="J18" s="46">
        <v>100</v>
      </c>
      <c r="K18" s="44">
        <f>+(E18+I18+J18)</f>
        <v>1376.12</v>
      </c>
      <c r="L18" s="44">
        <v>1376.12</v>
      </c>
      <c r="M18" s="8">
        <v>0</v>
      </c>
      <c r="N18" s="47">
        <f t="shared" si="0"/>
        <v>0</v>
      </c>
      <c r="O18" s="58">
        <v>1</v>
      </c>
      <c r="P18" s="30" t="s">
        <v>8</v>
      </c>
      <c r="Q18" s="300" t="s">
        <v>8</v>
      </c>
      <c r="R18" s="304"/>
    </row>
    <row r="19" spans="1:18" ht="36" x14ac:dyDescent="0.25">
      <c r="A19" s="261" t="s">
        <v>165</v>
      </c>
      <c r="B19" s="239"/>
      <c r="C19" s="17" t="s">
        <v>31</v>
      </c>
      <c r="D19" s="26" t="s">
        <v>14</v>
      </c>
      <c r="E19" s="85">
        <v>206.51</v>
      </c>
      <c r="F19" s="23">
        <v>0</v>
      </c>
      <c r="G19" s="23">
        <v>0</v>
      </c>
      <c r="H19" s="23">
        <v>0</v>
      </c>
      <c r="I19" s="7">
        <v>1200</v>
      </c>
      <c r="J19" s="46">
        <v>1000</v>
      </c>
      <c r="K19" s="44">
        <f>+(E19+I19+J19)</f>
        <v>2406.5100000000002</v>
      </c>
      <c r="L19" s="44">
        <f>+(K19*5)</f>
        <v>12032.550000000001</v>
      </c>
      <c r="M19" s="8">
        <v>0</v>
      </c>
      <c r="N19" s="47">
        <f t="shared" si="0"/>
        <v>0</v>
      </c>
      <c r="O19" s="58">
        <v>20</v>
      </c>
      <c r="P19" s="30" t="s">
        <v>8</v>
      </c>
      <c r="Q19" s="300" t="s">
        <v>8</v>
      </c>
      <c r="R19" s="304"/>
    </row>
    <row r="20" spans="1:18" ht="60" customHeight="1" x14ac:dyDescent="0.25">
      <c r="A20" s="261"/>
      <c r="B20" s="239"/>
      <c r="C20" s="17" t="s">
        <v>32</v>
      </c>
      <c r="D20" s="26" t="s">
        <v>14</v>
      </c>
      <c r="E20" s="85">
        <v>200.95</v>
      </c>
      <c r="F20" s="23">
        <v>0</v>
      </c>
      <c r="G20" s="23">
        <v>0</v>
      </c>
      <c r="H20" s="23">
        <v>0</v>
      </c>
      <c r="I20" s="7">
        <v>1200</v>
      </c>
      <c r="J20" s="46">
        <v>10000</v>
      </c>
      <c r="K20" s="44">
        <f>+(E20+I20+J20)</f>
        <v>11400.95</v>
      </c>
      <c r="L20" s="44">
        <f>+(K20*5)</f>
        <v>57004.75</v>
      </c>
      <c r="M20" s="8">
        <v>0</v>
      </c>
      <c r="N20" s="47">
        <f t="shared" si="0"/>
        <v>0</v>
      </c>
      <c r="O20" s="58">
        <v>20</v>
      </c>
      <c r="P20" s="30" t="s">
        <v>8</v>
      </c>
      <c r="Q20" s="300" t="s">
        <v>8</v>
      </c>
      <c r="R20" s="304"/>
    </row>
    <row r="21" spans="1:18" ht="60" customHeight="1" x14ac:dyDescent="0.25">
      <c r="A21" s="261"/>
      <c r="B21" s="239"/>
      <c r="C21" s="17" t="s">
        <v>166</v>
      </c>
      <c r="D21" s="26" t="s">
        <v>14</v>
      </c>
      <c r="E21" s="85">
        <v>80.33</v>
      </c>
      <c r="F21" s="23">
        <v>0</v>
      </c>
      <c r="G21" s="23">
        <v>0</v>
      </c>
      <c r="H21" s="23">
        <v>0</v>
      </c>
      <c r="I21" s="7">
        <v>1200</v>
      </c>
      <c r="J21" s="46">
        <v>100</v>
      </c>
      <c r="K21" s="44">
        <f>+(E21+F21+G21+H21+I21+J21)</f>
        <v>1380.33</v>
      </c>
      <c r="L21" s="44">
        <f>+(K21*5)</f>
        <v>6901.65</v>
      </c>
      <c r="M21" s="8"/>
      <c r="N21" s="47"/>
      <c r="O21" s="58"/>
      <c r="P21" s="30"/>
      <c r="Q21" s="300"/>
      <c r="R21" s="304"/>
    </row>
    <row r="22" spans="1:18" ht="36" x14ac:dyDescent="0.25">
      <c r="A22" s="261"/>
      <c r="B22" s="239"/>
      <c r="C22" s="17" t="s">
        <v>33</v>
      </c>
      <c r="D22" s="26" t="s">
        <v>14</v>
      </c>
      <c r="E22" s="85">
        <v>39.979999999999997</v>
      </c>
      <c r="F22" s="23">
        <v>0</v>
      </c>
      <c r="G22" s="23">
        <v>0</v>
      </c>
      <c r="H22" s="23">
        <v>0</v>
      </c>
      <c r="I22" s="7">
        <v>1200</v>
      </c>
      <c r="J22" s="46">
        <v>10000</v>
      </c>
      <c r="K22" s="44">
        <f>+(E22+I22+J22)</f>
        <v>11239.98</v>
      </c>
      <c r="L22" s="44">
        <f>+(K22*5)</f>
        <v>56199.899999999994</v>
      </c>
      <c r="M22" s="8">
        <v>0</v>
      </c>
      <c r="N22" s="47">
        <f t="shared" si="0"/>
        <v>0</v>
      </c>
      <c r="O22" s="58">
        <v>20</v>
      </c>
      <c r="P22" s="30" t="s">
        <v>8</v>
      </c>
      <c r="Q22" s="300" t="s">
        <v>8</v>
      </c>
      <c r="R22" s="304"/>
    </row>
    <row r="23" spans="1:18" ht="60" customHeight="1" x14ac:dyDescent="0.25">
      <c r="A23" s="126" t="s">
        <v>68</v>
      </c>
      <c r="B23" s="239"/>
      <c r="C23" s="17" t="s">
        <v>34</v>
      </c>
      <c r="D23" s="26" t="s">
        <v>14</v>
      </c>
      <c r="E23" s="23">
        <v>0</v>
      </c>
      <c r="F23" s="23">
        <v>0</v>
      </c>
      <c r="G23" s="23">
        <v>0</v>
      </c>
      <c r="H23" s="23">
        <v>50000</v>
      </c>
      <c r="I23" s="7">
        <v>1200</v>
      </c>
      <c r="J23" s="41">
        <v>685</v>
      </c>
      <c r="K23" s="44">
        <f>+(E23+F23+G23+H23+I23+J23)</f>
        <v>51885</v>
      </c>
      <c r="L23" s="44">
        <f>+(K23*4)</f>
        <v>207540</v>
      </c>
      <c r="M23" s="8">
        <v>0</v>
      </c>
      <c r="N23" s="47">
        <f t="shared" si="0"/>
        <v>0</v>
      </c>
      <c r="O23" s="58">
        <v>5</v>
      </c>
      <c r="P23" s="30" t="s">
        <v>8</v>
      </c>
      <c r="Q23" s="300" t="s">
        <v>8</v>
      </c>
      <c r="R23" s="304"/>
    </row>
    <row r="24" spans="1:18" ht="60" customHeight="1" x14ac:dyDescent="0.25">
      <c r="A24" s="126" t="s">
        <v>168</v>
      </c>
      <c r="B24" s="239"/>
      <c r="C24" s="17" t="s">
        <v>167</v>
      </c>
      <c r="D24" s="26" t="s">
        <v>14</v>
      </c>
      <c r="E24" s="23">
        <v>0</v>
      </c>
      <c r="F24" s="23">
        <v>0</v>
      </c>
      <c r="G24" s="23">
        <v>0</v>
      </c>
      <c r="H24" s="23">
        <v>0</v>
      </c>
      <c r="I24" s="7">
        <v>1200</v>
      </c>
      <c r="J24" s="41">
        <v>2000</v>
      </c>
      <c r="K24" s="44">
        <f>+(E24+F24+G24+H24+I24+J24)</f>
        <v>3200</v>
      </c>
      <c r="L24" s="44">
        <f>+(K24*1)</f>
        <v>3200</v>
      </c>
      <c r="M24" s="8"/>
      <c r="N24" s="47"/>
      <c r="O24" s="58"/>
      <c r="P24" s="30"/>
      <c r="Q24" s="300"/>
      <c r="R24" s="304"/>
    </row>
    <row r="25" spans="1:18" s="185" customFormat="1" ht="60" customHeight="1" x14ac:dyDescent="0.25">
      <c r="A25" s="292"/>
      <c r="B25" s="293"/>
      <c r="C25" s="267"/>
      <c r="D25" s="268"/>
      <c r="E25" s="294"/>
      <c r="F25" s="294"/>
      <c r="G25" s="294"/>
      <c r="H25" s="294"/>
      <c r="I25" s="269"/>
      <c r="J25" s="270"/>
      <c r="K25" s="271">
        <f>SUM(K14:K24)</f>
        <v>91312.37</v>
      </c>
      <c r="L25" s="271">
        <f>SUM(L14:L24)</f>
        <v>352678.44999999995</v>
      </c>
      <c r="M25" s="294"/>
      <c r="N25" s="272"/>
      <c r="O25" s="216"/>
      <c r="P25" s="295"/>
      <c r="Q25" s="301"/>
      <c r="R25" s="305"/>
    </row>
    <row r="26" spans="1:18" ht="147" customHeight="1" x14ac:dyDescent="0.25">
      <c r="A26" s="126" t="s">
        <v>161</v>
      </c>
      <c r="B26" s="296" t="s">
        <v>163</v>
      </c>
      <c r="C26" s="17" t="s">
        <v>162</v>
      </c>
      <c r="D26" s="26" t="s">
        <v>164</v>
      </c>
      <c r="E26" s="23">
        <v>0</v>
      </c>
      <c r="F26" s="23">
        <v>0</v>
      </c>
      <c r="G26" s="23">
        <v>0</v>
      </c>
      <c r="H26" s="23">
        <v>0</v>
      </c>
      <c r="I26" s="7">
        <v>1200</v>
      </c>
      <c r="J26" s="41">
        <v>685</v>
      </c>
      <c r="K26" s="44">
        <f>+(E26+F26+G26+H26+I26+J26)</f>
        <v>1885</v>
      </c>
      <c r="L26" s="44">
        <v>1885</v>
      </c>
      <c r="M26" s="8"/>
      <c r="N26" s="47"/>
      <c r="O26" s="58"/>
      <c r="P26" s="75">
        <v>1000000</v>
      </c>
      <c r="Q26" s="300" t="s">
        <v>8</v>
      </c>
      <c r="R26" s="304"/>
    </row>
    <row r="27" spans="1:18" s="1" customFormat="1" ht="69.75" customHeight="1" x14ac:dyDescent="0.25">
      <c r="A27" s="126"/>
      <c r="B27" s="65"/>
      <c r="C27" s="67"/>
      <c r="D27" s="81"/>
      <c r="E27" s="24"/>
      <c r="F27" s="24"/>
      <c r="G27" s="24"/>
      <c r="H27" s="24"/>
      <c r="I27" s="60"/>
      <c r="J27" s="46"/>
      <c r="K27" s="271">
        <v>1885</v>
      </c>
      <c r="L27" s="271">
        <v>1885</v>
      </c>
      <c r="M27" s="24"/>
      <c r="N27" s="69"/>
      <c r="O27" s="57"/>
      <c r="P27" s="75"/>
      <c r="Q27" s="302"/>
      <c r="R27" s="306"/>
    </row>
    <row r="28" spans="1:18" ht="140.25" customHeight="1" x14ac:dyDescent="0.25">
      <c r="A28" s="126" t="s">
        <v>170</v>
      </c>
      <c r="B28" s="297" t="s">
        <v>171</v>
      </c>
      <c r="C28" s="17" t="s">
        <v>169</v>
      </c>
      <c r="D28" s="26" t="s">
        <v>164</v>
      </c>
      <c r="E28" s="298">
        <v>18.21</v>
      </c>
      <c r="F28" s="23">
        <v>0</v>
      </c>
      <c r="G28" s="23">
        <v>0</v>
      </c>
      <c r="H28" s="23">
        <v>0</v>
      </c>
      <c r="I28" s="7">
        <v>1200</v>
      </c>
      <c r="J28" s="41">
        <v>5</v>
      </c>
      <c r="K28" s="44">
        <f>+(E28+F28+G28+H28+I28+J28)</f>
        <v>1223.21</v>
      </c>
      <c r="L28" s="44">
        <v>1223.21</v>
      </c>
      <c r="M28" s="298"/>
      <c r="N28" s="298"/>
      <c r="O28" s="298"/>
      <c r="Q28" s="303"/>
      <c r="R28" s="304"/>
    </row>
    <row r="29" spans="1:18" ht="140.25" customHeight="1" x14ac:dyDescent="0.25">
      <c r="A29" s="126" t="s">
        <v>173</v>
      </c>
      <c r="B29" s="297"/>
      <c r="C29" s="17" t="s">
        <v>172</v>
      </c>
      <c r="D29" s="26" t="s">
        <v>174</v>
      </c>
      <c r="E29" s="23">
        <v>0</v>
      </c>
      <c r="F29" s="23">
        <v>0</v>
      </c>
      <c r="G29" s="23">
        <v>0</v>
      </c>
      <c r="H29" s="23">
        <v>0</v>
      </c>
      <c r="I29" s="7">
        <v>1200</v>
      </c>
      <c r="J29" s="41">
        <v>20</v>
      </c>
      <c r="K29" s="44">
        <f>+(E29+F29+G29+H29+I29+J29)</f>
        <v>1220</v>
      </c>
      <c r="L29" s="44">
        <v>1220</v>
      </c>
      <c r="M29" s="298"/>
      <c r="N29" s="298"/>
      <c r="O29" s="298"/>
      <c r="Q29" s="303"/>
      <c r="R29" s="304"/>
    </row>
    <row r="30" spans="1:18" ht="140.25" customHeight="1" x14ac:dyDescent="0.25">
      <c r="A30" s="139"/>
      <c r="B30" s="176"/>
      <c r="C30" s="115"/>
      <c r="D30" s="140"/>
      <c r="E30" s="299"/>
      <c r="F30" s="141"/>
      <c r="G30" s="141"/>
      <c r="H30" s="141"/>
      <c r="I30" s="142"/>
      <c r="J30" s="266"/>
      <c r="K30" s="271">
        <f>SUM(K28:K29)</f>
        <v>2443.21</v>
      </c>
      <c r="L30" s="271">
        <f>SUM(L28:L29)</f>
        <v>2443.21</v>
      </c>
      <c r="M30" s="299"/>
      <c r="N30" s="299"/>
      <c r="O30" s="299"/>
      <c r="P30" s="33"/>
      <c r="Q30" s="32"/>
      <c r="R30" s="215"/>
    </row>
    <row r="31" spans="1:18" ht="140.25" customHeight="1" x14ac:dyDescent="0.25">
      <c r="A31" s="139"/>
      <c r="B31" s="176"/>
      <c r="C31" s="115"/>
      <c r="D31" s="140"/>
      <c r="E31" s="299"/>
      <c r="F31" s="141"/>
      <c r="G31" s="141"/>
      <c r="H31" s="141"/>
      <c r="I31" s="142"/>
      <c r="J31" s="266"/>
      <c r="K31" s="271">
        <f>+(K9+K13+K25+K27+K30)</f>
        <v>50950853.439999998</v>
      </c>
      <c r="L31" s="271">
        <f>+(L9+L13+L25+L27+L30)</f>
        <v>103041504.73999999</v>
      </c>
      <c r="M31" s="299"/>
      <c r="N31" s="299"/>
      <c r="O31" s="299"/>
      <c r="P31" s="33"/>
      <c r="Q31" s="32"/>
      <c r="R31" s="215"/>
    </row>
    <row r="32" spans="1:18" ht="409.5" customHeight="1" x14ac:dyDescent="0.25">
      <c r="B32" s="240" t="s">
        <v>42</v>
      </c>
      <c r="C32" s="240"/>
      <c r="D32" s="240"/>
      <c r="E32" s="240"/>
      <c r="F32" s="240"/>
      <c r="G32" s="240"/>
      <c r="H32" s="240"/>
      <c r="I32" s="240"/>
      <c r="J32" s="240"/>
      <c r="K32" s="240"/>
      <c r="L32" s="240"/>
      <c r="M32" s="240"/>
      <c r="N32" s="240"/>
      <c r="O32" s="240"/>
      <c r="P32" s="240"/>
      <c r="Q32" s="240"/>
      <c r="R32" s="240"/>
    </row>
    <row r="33" spans="2:18" ht="15" customHeight="1" x14ac:dyDescent="0.25">
      <c r="B33" s="236" t="s">
        <v>19</v>
      </c>
      <c r="C33" s="236"/>
      <c r="D33" s="236"/>
      <c r="E33" s="236"/>
      <c r="F33" s="236"/>
      <c r="G33" s="236"/>
      <c r="H33" s="236"/>
      <c r="I33" s="236"/>
      <c r="J33" s="236"/>
      <c r="K33" s="236"/>
      <c r="L33" s="236"/>
      <c r="M33" s="236"/>
      <c r="N33" s="236"/>
      <c r="O33" s="236"/>
      <c r="P33" s="236"/>
      <c r="Q33" s="236"/>
      <c r="R33" s="236"/>
    </row>
    <row r="34" spans="2:18" ht="15" customHeight="1" x14ac:dyDescent="0.25">
      <c r="B34" s="236" t="s">
        <v>56</v>
      </c>
      <c r="C34" s="236"/>
      <c r="D34" s="236"/>
      <c r="E34" s="236"/>
      <c r="F34" s="236"/>
      <c r="G34" s="236"/>
      <c r="H34" s="236"/>
      <c r="I34" s="236"/>
      <c r="J34" s="236"/>
      <c r="K34" s="236"/>
      <c r="L34" s="236"/>
      <c r="M34" s="236"/>
      <c r="N34" s="236"/>
      <c r="O34" s="236"/>
      <c r="P34" s="236"/>
      <c r="Q34" s="236"/>
      <c r="R34" s="236"/>
    </row>
    <row r="35" spans="2:18" ht="15" customHeight="1" x14ac:dyDescent="0.25">
      <c r="B35" s="236" t="s">
        <v>18</v>
      </c>
      <c r="C35" s="236"/>
      <c r="D35" s="236"/>
      <c r="E35" s="236"/>
      <c r="F35" s="236"/>
      <c r="G35" s="236"/>
      <c r="H35" s="236"/>
      <c r="I35" s="236"/>
      <c r="J35" s="236"/>
      <c r="K35" s="236"/>
      <c r="L35" s="236"/>
      <c r="M35" s="236"/>
      <c r="N35" s="236"/>
      <c r="O35" s="236"/>
      <c r="P35" s="236"/>
      <c r="Q35" s="236"/>
      <c r="R35" s="236"/>
    </row>
    <row r="36" spans="2:18" ht="15" customHeight="1" x14ac:dyDescent="0.25">
      <c r="B36" s="236" t="s">
        <v>23</v>
      </c>
      <c r="C36" s="236"/>
      <c r="D36" s="236"/>
      <c r="E36" s="236"/>
      <c r="F36" s="236"/>
      <c r="G36" s="236"/>
      <c r="H36" s="236"/>
      <c r="I36" s="236"/>
      <c r="J36" s="236"/>
      <c r="K36" s="236"/>
      <c r="L36" s="236"/>
      <c r="M36" s="236"/>
      <c r="N36" s="236"/>
      <c r="O36" s="236"/>
      <c r="P36" s="236"/>
      <c r="Q36" s="236"/>
      <c r="R36" s="236"/>
    </row>
    <row r="37" spans="2:18" ht="15" customHeight="1" x14ac:dyDescent="0.25">
      <c r="B37" s="236" t="s">
        <v>36</v>
      </c>
      <c r="C37" s="236"/>
      <c r="D37" s="236"/>
      <c r="E37" s="236"/>
      <c r="F37" s="236"/>
      <c r="G37" s="236"/>
      <c r="H37" s="236"/>
      <c r="I37" s="236"/>
      <c r="J37" s="236"/>
      <c r="K37" s="236"/>
      <c r="L37" s="236"/>
      <c r="M37" s="236"/>
      <c r="N37" s="236"/>
      <c r="O37" s="236"/>
      <c r="P37" s="236"/>
      <c r="Q37" s="236"/>
      <c r="R37" s="236"/>
    </row>
    <row r="38" spans="2:18" ht="15" customHeight="1" x14ac:dyDescent="0.25">
      <c r="B38" s="236" t="s">
        <v>45</v>
      </c>
      <c r="C38" s="236"/>
      <c r="D38" s="236"/>
      <c r="E38" s="236"/>
      <c r="F38" s="236"/>
      <c r="G38" s="236"/>
      <c r="H38" s="236"/>
      <c r="I38" s="236"/>
      <c r="J38" s="236"/>
      <c r="K38" s="236"/>
      <c r="L38" s="236"/>
      <c r="M38" s="236"/>
      <c r="N38" s="236"/>
      <c r="O38" s="236"/>
      <c r="P38" s="236"/>
      <c r="Q38" s="236"/>
      <c r="R38" s="236"/>
    </row>
    <row r="39" spans="2:18" x14ac:dyDescent="0.25">
      <c r="P39" s="33"/>
      <c r="Q39" s="32"/>
    </row>
    <row r="40" spans="2:18" x14ac:dyDescent="0.25">
      <c r="P40" s="33"/>
      <c r="Q40" s="32"/>
    </row>
    <row r="41" spans="2:18" x14ac:dyDescent="0.25">
      <c r="P41" s="33"/>
      <c r="Q41" s="32"/>
    </row>
    <row r="42" spans="2:18" x14ac:dyDescent="0.25">
      <c r="P42" s="33"/>
      <c r="Q42" s="32"/>
    </row>
    <row r="43" spans="2:18" x14ac:dyDescent="0.25">
      <c r="P43" s="33"/>
      <c r="Q43" s="32"/>
    </row>
    <row r="44" spans="2:18" x14ac:dyDescent="0.25">
      <c r="P44" s="33"/>
      <c r="Q44" s="32"/>
    </row>
    <row r="45" spans="2:18" x14ac:dyDescent="0.25">
      <c r="P45" s="33"/>
      <c r="Q45" s="32"/>
    </row>
    <row r="46" spans="2:18" x14ac:dyDescent="0.25">
      <c r="P46" s="33"/>
      <c r="Q46" s="32"/>
    </row>
    <row r="47" spans="2:18" x14ac:dyDescent="0.25">
      <c r="P47" s="33"/>
      <c r="Q47" s="32"/>
    </row>
    <row r="48" spans="2:18" x14ac:dyDescent="0.25">
      <c r="P48" s="33"/>
      <c r="Q48" s="32"/>
    </row>
    <row r="49" spans="16:17" x14ac:dyDescent="0.25">
      <c r="P49" s="33"/>
      <c r="Q49" s="32"/>
    </row>
    <row r="50" spans="16:17" x14ac:dyDescent="0.25">
      <c r="P50" s="33"/>
      <c r="Q50" s="32"/>
    </row>
    <row r="51" spans="16:17" x14ac:dyDescent="0.25">
      <c r="P51" s="33"/>
      <c r="Q51" s="32"/>
    </row>
    <row r="52" spans="16:17" x14ac:dyDescent="0.25">
      <c r="P52" s="33"/>
      <c r="Q52" s="32"/>
    </row>
    <row r="53" spans="16:17" x14ac:dyDescent="0.25">
      <c r="P53" s="33"/>
      <c r="Q53" s="32"/>
    </row>
    <row r="54" spans="16:17" x14ac:dyDescent="0.25">
      <c r="P54" s="33"/>
      <c r="Q54" s="32"/>
    </row>
    <row r="55" spans="16:17" x14ac:dyDescent="0.25">
      <c r="P55" s="33"/>
      <c r="Q55" s="32"/>
    </row>
    <row r="56" spans="16:17" x14ac:dyDescent="0.25">
      <c r="P56" s="33"/>
      <c r="Q56" s="32"/>
    </row>
    <row r="57" spans="16:17" x14ac:dyDescent="0.25">
      <c r="P57" s="33"/>
      <c r="Q57" s="32"/>
    </row>
    <row r="58" spans="16:17" x14ac:dyDescent="0.25">
      <c r="P58" s="33"/>
      <c r="Q58" s="32"/>
    </row>
    <row r="59" spans="16:17" x14ac:dyDescent="0.25">
      <c r="P59" s="33"/>
      <c r="Q59" s="32"/>
    </row>
    <row r="60" spans="16:17" x14ac:dyDescent="0.25">
      <c r="P60" s="33"/>
      <c r="Q60" s="32"/>
    </row>
    <row r="61" spans="16:17" x14ac:dyDescent="0.25">
      <c r="P61" s="33"/>
      <c r="Q61" s="32"/>
    </row>
    <row r="62" spans="16:17" x14ac:dyDescent="0.25">
      <c r="P62" s="33"/>
      <c r="Q62" s="32"/>
    </row>
    <row r="63" spans="16:17" x14ac:dyDescent="0.25">
      <c r="P63" s="33"/>
      <c r="Q63" s="32"/>
    </row>
    <row r="64" spans="16:17" x14ac:dyDescent="0.25">
      <c r="P64" s="33"/>
      <c r="Q64" s="32"/>
    </row>
    <row r="65" spans="16:17" x14ac:dyDescent="0.25">
      <c r="P65" s="33"/>
      <c r="Q65" s="32"/>
    </row>
    <row r="66" spans="16:17" x14ac:dyDescent="0.25">
      <c r="P66" s="33"/>
      <c r="Q66" s="32"/>
    </row>
    <row r="67" spans="16:17" x14ac:dyDescent="0.25">
      <c r="P67" s="33"/>
      <c r="Q67" s="32"/>
    </row>
    <row r="68" spans="16:17" x14ac:dyDescent="0.25">
      <c r="P68" s="33"/>
      <c r="Q68" s="32"/>
    </row>
    <row r="69" spans="16:17" x14ac:dyDescent="0.25">
      <c r="P69" s="33"/>
      <c r="Q69" s="32"/>
    </row>
    <row r="70" spans="16:17" x14ac:dyDescent="0.25">
      <c r="P70" s="33"/>
      <c r="Q70" s="32"/>
    </row>
    <row r="71" spans="16:17" x14ac:dyDescent="0.25">
      <c r="P71" s="33"/>
      <c r="Q71" s="32"/>
    </row>
    <row r="72" spans="16:17" x14ac:dyDescent="0.25">
      <c r="P72" s="33"/>
      <c r="Q72" s="32"/>
    </row>
    <row r="73" spans="16:17" x14ac:dyDescent="0.25">
      <c r="P73" s="33"/>
      <c r="Q73" s="32"/>
    </row>
    <row r="74" spans="16:17" x14ac:dyDescent="0.25">
      <c r="P74" s="33"/>
      <c r="Q74" s="32"/>
    </row>
    <row r="75" spans="16:17" x14ac:dyDescent="0.25">
      <c r="P75" s="33"/>
      <c r="Q75" s="32"/>
    </row>
    <row r="76" spans="16:17" x14ac:dyDescent="0.25">
      <c r="P76" s="33"/>
      <c r="Q76" s="32"/>
    </row>
    <row r="77" spans="16:17" x14ac:dyDescent="0.25">
      <c r="P77" s="33"/>
      <c r="Q77" s="32"/>
    </row>
    <row r="78" spans="16:17" x14ac:dyDescent="0.25">
      <c r="P78" s="33"/>
      <c r="Q78" s="32"/>
    </row>
    <row r="79" spans="16:17" x14ac:dyDescent="0.25">
      <c r="P79" s="33"/>
      <c r="Q79" s="32"/>
    </row>
    <row r="80" spans="16:17" x14ac:dyDescent="0.25">
      <c r="P80" s="33"/>
      <c r="Q80" s="32"/>
    </row>
    <row r="81" spans="16:17" x14ac:dyDescent="0.25">
      <c r="P81" s="33"/>
      <c r="Q81" s="32"/>
    </row>
    <row r="82" spans="16:17" x14ac:dyDescent="0.25">
      <c r="P82" s="33"/>
      <c r="Q82" s="32"/>
    </row>
    <row r="83" spans="16:17" x14ac:dyDescent="0.25">
      <c r="P83" s="33"/>
      <c r="Q83" s="32"/>
    </row>
    <row r="84" spans="16:17" x14ac:dyDescent="0.25">
      <c r="P84" s="33"/>
      <c r="Q84" s="32"/>
    </row>
    <row r="85" spans="16:17" x14ac:dyDescent="0.25">
      <c r="P85" s="33"/>
      <c r="Q85" s="32"/>
    </row>
    <row r="86" spans="16:17" x14ac:dyDescent="0.25">
      <c r="P86" s="33"/>
      <c r="Q86" s="32"/>
    </row>
    <row r="87" spans="16:17" x14ac:dyDescent="0.25">
      <c r="P87" s="33"/>
      <c r="Q87" s="32"/>
    </row>
    <row r="88" spans="16:17" x14ac:dyDescent="0.25">
      <c r="P88" s="33"/>
      <c r="Q88" s="32"/>
    </row>
    <row r="89" spans="16:17" x14ac:dyDescent="0.25">
      <c r="P89" s="33"/>
      <c r="Q89" s="32"/>
    </row>
    <row r="90" spans="16:17" x14ac:dyDescent="0.25">
      <c r="P90" s="33"/>
      <c r="Q90" s="32"/>
    </row>
    <row r="91" spans="16:17" x14ac:dyDescent="0.25">
      <c r="P91" s="33"/>
      <c r="Q91" s="32"/>
    </row>
    <row r="92" spans="16:17" x14ac:dyDescent="0.25">
      <c r="P92" s="33"/>
      <c r="Q92" s="32"/>
    </row>
    <row r="93" spans="16:17" x14ac:dyDescent="0.25">
      <c r="P93" s="33"/>
      <c r="Q93" s="32"/>
    </row>
    <row r="94" spans="16:17" x14ac:dyDescent="0.25">
      <c r="P94" s="33"/>
      <c r="Q94" s="32"/>
    </row>
    <row r="95" spans="16:17" x14ac:dyDescent="0.25">
      <c r="P95" s="33"/>
      <c r="Q95" s="32"/>
    </row>
    <row r="96" spans="16:17" x14ac:dyDescent="0.25">
      <c r="P96" s="33"/>
      <c r="Q96" s="32"/>
    </row>
    <row r="97" spans="16:17" x14ac:dyDescent="0.25">
      <c r="P97" s="33"/>
      <c r="Q97" s="32"/>
    </row>
    <row r="98" spans="16:17" x14ac:dyDescent="0.25">
      <c r="P98" s="33"/>
      <c r="Q98" s="32"/>
    </row>
    <row r="99" spans="16:17" x14ac:dyDescent="0.25">
      <c r="P99" s="33"/>
      <c r="Q99" s="32"/>
    </row>
    <row r="100" spans="16:17" x14ac:dyDescent="0.25">
      <c r="P100" s="33"/>
      <c r="Q100" s="32"/>
    </row>
    <row r="101" spans="16:17" x14ac:dyDescent="0.25">
      <c r="P101" s="33"/>
      <c r="Q101" s="32"/>
    </row>
    <row r="102" spans="16:17" x14ac:dyDescent="0.25">
      <c r="P102" s="33"/>
      <c r="Q102" s="32"/>
    </row>
    <row r="103" spans="16:17" x14ac:dyDescent="0.25">
      <c r="P103" s="33"/>
      <c r="Q103" s="32"/>
    </row>
    <row r="104" spans="16:17" x14ac:dyDescent="0.25">
      <c r="P104" s="33"/>
      <c r="Q104" s="32"/>
    </row>
    <row r="105" spans="16:17" x14ac:dyDescent="0.25">
      <c r="P105" s="33"/>
      <c r="Q105" s="32"/>
    </row>
    <row r="106" spans="16:17" x14ac:dyDescent="0.25">
      <c r="P106" s="33"/>
      <c r="Q106" s="32"/>
    </row>
    <row r="107" spans="16:17" x14ac:dyDescent="0.25">
      <c r="P107" s="33"/>
      <c r="Q107" s="32"/>
    </row>
    <row r="108" spans="16:17" x14ac:dyDescent="0.25">
      <c r="P108" s="33"/>
      <c r="Q108" s="32"/>
    </row>
    <row r="109" spans="16:17" x14ac:dyDescent="0.25">
      <c r="P109" s="33"/>
      <c r="Q109" s="32"/>
    </row>
    <row r="110" spans="16:17" x14ac:dyDescent="0.25">
      <c r="P110" s="33"/>
      <c r="Q110" s="32"/>
    </row>
    <row r="111" spans="16:17" x14ac:dyDescent="0.25">
      <c r="P111" s="33"/>
      <c r="Q111" s="32"/>
    </row>
    <row r="112" spans="16:17" x14ac:dyDescent="0.25">
      <c r="P112" s="33"/>
      <c r="Q112" s="32"/>
    </row>
    <row r="113" spans="16:17" x14ac:dyDescent="0.25">
      <c r="P113" s="33"/>
      <c r="Q113" s="32"/>
    </row>
    <row r="114" spans="16:17" x14ac:dyDescent="0.25">
      <c r="P114" s="33"/>
      <c r="Q114" s="32"/>
    </row>
  </sheetData>
  <mergeCells count="12">
    <mergeCell ref="B28:B29"/>
    <mergeCell ref="B14:B24"/>
    <mergeCell ref="A5:A8"/>
    <mergeCell ref="A19:A22"/>
    <mergeCell ref="B10:B12"/>
    <mergeCell ref="B37:R37"/>
    <mergeCell ref="B38:R38"/>
    <mergeCell ref="B32:R32"/>
    <mergeCell ref="B33:R33"/>
    <mergeCell ref="B34:R34"/>
    <mergeCell ref="B35:R35"/>
    <mergeCell ref="B36:R3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104"/>
  <sheetViews>
    <sheetView zoomScale="70" zoomScaleNormal="70" workbookViewId="0">
      <selection activeCell="J21" sqref="J21"/>
    </sheetView>
  </sheetViews>
  <sheetFormatPr baseColWidth="10" defaultRowHeight="15.75" x14ac:dyDescent="0.25"/>
  <cols>
    <col min="1" max="1" width="16.28515625" customWidth="1"/>
    <col min="2" max="2" width="31" style="4" customWidth="1"/>
    <col min="3" max="3" width="27.85546875" style="2" customWidth="1"/>
    <col min="4" max="4" width="33.85546875" style="2" customWidth="1"/>
    <col min="5" max="6" width="23" style="11" customWidth="1"/>
    <col min="7" max="7" width="27.140625" style="11" customWidth="1"/>
    <col min="8" max="8" width="25.140625" style="11" customWidth="1"/>
    <col min="9" max="9" width="22.28515625" style="11" customWidth="1"/>
    <col min="10" max="10" width="27.5703125" style="45" customWidth="1"/>
    <col min="11" max="11" width="24.85546875" style="11" customWidth="1"/>
    <col min="12" max="12" width="26.7109375" style="29" customWidth="1"/>
    <col min="13" max="13" width="24.7109375" style="31" customWidth="1"/>
  </cols>
  <sheetData>
    <row r="2" spans="1:13" ht="19.5" customHeight="1" x14ac:dyDescent="0.25">
      <c r="A2" s="234" t="s">
        <v>63</v>
      </c>
      <c r="B2" s="234"/>
      <c r="C2" s="234"/>
      <c r="D2" s="234"/>
      <c r="E2" s="234"/>
      <c r="F2" s="234"/>
      <c r="G2" s="234"/>
      <c r="H2" s="234"/>
      <c r="I2" s="234"/>
      <c r="J2" s="234"/>
      <c r="K2" s="234"/>
      <c r="L2" s="234"/>
      <c r="M2" s="234"/>
    </row>
    <row r="3" spans="1:13" ht="99.75" x14ac:dyDescent="0.25">
      <c r="A3" s="42" t="s">
        <v>62</v>
      </c>
      <c r="B3" s="15" t="s">
        <v>20</v>
      </c>
      <c r="C3" s="42" t="s">
        <v>0</v>
      </c>
      <c r="D3" s="18" t="s">
        <v>13</v>
      </c>
      <c r="E3" s="19" t="s">
        <v>9</v>
      </c>
      <c r="F3" s="16" t="s">
        <v>101</v>
      </c>
      <c r="G3" s="16" t="s">
        <v>102</v>
      </c>
      <c r="H3" s="12" t="s">
        <v>103</v>
      </c>
      <c r="I3" s="22" t="s">
        <v>104</v>
      </c>
      <c r="J3" s="217" t="s">
        <v>145</v>
      </c>
      <c r="K3" s="27" t="s">
        <v>26</v>
      </c>
      <c r="L3" s="48" t="s">
        <v>50</v>
      </c>
      <c r="M3" s="49" t="s">
        <v>51</v>
      </c>
    </row>
    <row r="4" spans="1:13" x14ac:dyDescent="0.25">
      <c r="C4" s="36"/>
      <c r="D4" s="36"/>
      <c r="E4" s="36"/>
      <c r="F4" s="36"/>
      <c r="G4" s="36"/>
      <c r="H4" s="36"/>
      <c r="I4" s="36"/>
      <c r="J4" s="37"/>
      <c r="K4" s="28"/>
      <c r="L4" s="51"/>
      <c r="M4" s="52"/>
    </row>
    <row r="5" spans="1:13" ht="60" customHeight="1" x14ac:dyDescent="0.25">
      <c r="A5" s="261" t="s">
        <v>131</v>
      </c>
      <c r="B5" s="118" t="s">
        <v>12</v>
      </c>
      <c r="C5" s="17" t="s">
        <v>16</v>
      </c>
      <c r="D5" s="5" t="s">
        <v>130</v>
      </c>
      <c r="E5" s="6">
        <v>9526.81</v>
      </c>
      <c r="F5" s="7">
        <v>23136667</v>
      </c>
      <c r="G5" s="7">
        <v>10000</v>
      </c>
      <c r="H5" s="7">
        <v>375</v>
      </c>
      <c r="I5" s="7">
        <v>5</v>
      </c>
      <c r="J5" s="44">
        <f>+(E5+F5+G5+H5+I5)</f>
        <v>23156573.809999999</v>
      </c>
      <c r="K5" s="216" t="s">
        <v>142</v>
      </c>
      <c r="L5" s="30">
        <v>0</v>
      </c>
      <c r="M5" s="30">
        <v>0</v>
      </c>
    </row>
    <row r="6" spans="1:13" ht="59.25" customHeight="1" x14ac:dyDescent="0.25">
      <c r="A6" s="261"/>
      <c r="B6" s="118" t="s">
        <v>12</v>
      </c>
      <c r="C6" s="17" t="s">
        <v>52</v>
      </c>
      <c r="D6" s="5" t="s">
        <v>130</v>
      </c>
      <c r="E6" s="6">
        <v>9526.81</v>
      </c>
      <c r="F6" s="7">
        <v>9670000</v>
      </c>
      <c r="G6" s="7">
        <v>10000</v>
      </c>
      <c r="H6" s="7">
        <v>375</v>
      </c>
      <c r="I6" s="7">
        <v>5</v>
      </c>
      <c r="J6" s="44">
        <f t="shared" ref="J6:J11" si="0">+(E6+F6+G6+H6+I6)</f>
        <v>9689906.8100000005</v>
      </c>
      <c r="K6" s="216" t="s">
        <v>142</v>
      </c>
      <c r="L6" s="30">
        <v>0</v>
      </c>
      <c r="M6" s="30">
        <v>0</v>
      </c>
    </row>
    <row r="7" spans="1:13" ht="93.75" customHeight="1" x14ac:dyDescent="0.25">
      <c r="A7" s="261"/>
      <c r="B7" s="118" t="s">
        <v>12</v>
      </c>
      <c r="C7" s="17" t="s">
        <v>53</v>
      </c>
      <c r="D7" s="5" t="s">
        <v>130</v>
      </c>
      <c r="E7" s="6">
        <v>9526.81</v>
      </c>
      <c r="F7" s="7">
        <v>9270000</v>
      </c>
      <c r="G7" s="7">
        <v>10000</v>
      </c>
      <c r="H7" s="7">
        <v>375</v>
      </c>
      <c r="I7" s="7">
        <v>5</v>
      </c>
      <c r="J7" s="44">
        <f t="shared" si="0"/>
        <v>9289906.8100000005</v>
      </c>
      <c r="K7" s="216" t="s">
        <v>142</v>
      </c>
      <c r="L7" s="30">
        <v>0</v>
      </c>
      <c r="M7" s="30">
        <v>0</v>
      </c>
    </row>
    <row r="8" spans="1:13" ht="75" customHeight="1" x14ac:dyDescent="0.25">
      <c r="A8" s="261"/>
      <c r="B8" s="118" t="s">
        <v>12</v>
      </c>
      <c r="C8" s="17" t="s">
        <v>17</v>
      </c>
      <c r="D8" s="5" t="s">
        <v>130</v>
      </c>
      <c r="E8" s="6">
        <v>9526.81</v>
      </c>
      <c r="F8" s="7">
        <v>7570000</v>
      </c>
      <c r="G8" s="7">
        <v>10000</v>
      </c>
      <c r="H8" s="7">
        <v>375</v>
      </c>
      <c r="I8" s="7">
        <v>5</v>
      </c>
      <c r="J8" s="44">
        <f t="shared" si="0"/>
        <v>7589906.8099999996</v>
      </c>
      <c r="K8" s="216" t="s">
        <v>142</v>
      </c>
      <c r="L8" s="30">
        <v>0</v>
      </c>
      <c r="M8" s="30">
        <v>0</v>
      </c>
    </row>
    <row r="9" spans="1:13" s="1" customFormat="1" ht="27.75" customHeight="1" x14ac:dyDescent="0.25">
      <c r="A9" s="145"/>
      <c r="B9" s="119"/>
      <c r="C9" s="67"/>
      <c r="D9" s="66"/>
      <c r="E9" s="68"/>
      <c r="F9" s="60"/>
      <c r="G9" s="60"/>
      <c r="H9" s="60"/>
      <c r="I9" s="60"/>
      <c r="J9" s="75">
        <f>SUM(J5:J8)</f>
        <v>49726294.240000002</v>
      </c>
      <c r="K9" s="216"/>
      <c r="L9" s="70"/>
      <c r="M9" s="78"/>
    </row>
    <row r="10" spans="1:13" ht="65.25" customHeight="1" x14ac:dyDescent="0.25">
      <c r="A10" s="175" t="s">
        <v>131</v>
      </c>
      <c r="B10" s="246" t="s">
        <v>10</v>
      </c>
      <c r="C10" s="17" t="s">
        <v>140</v>
      </c>
      <c r="D10" s="5" t="s">
        <v>130</v>
      </c>
      <c r="E10" s="6">
        <v>3599.17</v>
      </c>
      <c r="F10" s="7">
        <v>100000</v>
      </c>
      <c r="G10" s="41">
        <v>10000</v>
      </c>
      <c r="H10" s="7">
        <v>375</v>
      </c>
      <c r="I10" s="41">
        <v>5</v>
      </c>
      <c r="J10" s="44">
        <f t="shared" si="0"/>
        <v>113979.17</v>
      </c>
      <c r="K10" s="58" t="s">
        <v>143</v>
      </c>
      <c r="L10" s="30">
        <v>0</v>
      </c>
      <c r="M10" s="30">
        <v>0</v>
      </c>
    </row>
    <row r="11" spans="1:13" ht="75.75" customHeight="1" x14ac:dyDescent="0.25">
      <c r="A11" s="175" t="s">
        <v>131</v>
      </c>
      <c r="B11" s="247"/>
      <c r="C11" s="17" t="s">
        <v>2</v>
      </c>
      <c r="D11" s="5" t="s">
        <v>130</v>
      </c>
      <c r="E11" s="6">
        <v>9526.81</v>
      </c>
      <c r="F11" s="41">
        <v>20000</v>
      </c>
      <c r="G11" s="41">
        <v>10000</v>
      </c>
      <c r="H11" s="7">
        <v>375</v>
      </c>
      <c r="I11" s="41">
        <v>5</v>
      </c>
      <c r="J11" s="44">
        <f t="shared" si="0"/>
        <v>39906.81</v>
      </c>
      <c r="K11" s="58" t="s">
        <v>143</v>
      </c>
      <c r="L11" s="30">
        <v>0</v>
      </c>
      <c r="M11" s="30">
        <v>0</v>
      </c>
    </row>
    <row r="12" spans="1:13" ht="63.75" customHeight="1" x14ac:dyDescent="0.25">
      <c r="A12" s="175" t="s">
        <v>131</v>
      </c>
      <c r="B12" s="247"/>
      <c r="C12" s="17" t="s">
        <v>3</v>
      </c>
      <c r="D12" s="5" t="s">
        <v>130</v>
      </c>
      <c r="E12" s="85">
        <v>4117.6400000000003</v>
      </c>
      <c r="F12" s="41">
        <v>60000</v>
      </c>
      <c r="G12" s="85">
        <v>0</v>
      </c>
      <c r="H12" s="7">
        <v>375</v>
      </c>
      <c r="I12" s="41">
        <v>5</v>
      </c>
      <c r="J12" s="44">
        <f>+(E12+F12+H12+I12)</f>
        <v>64497.64</v>
      </c>
      <c r="K12" s="58" t="s">
        <v>143</v>
      </c>
      <c r="L12" s="30">
        <v>0</v>
      </c>
      <c r="M12" s="30">
        <v>0</v>
      </c>
    </row>
    <row r="13" spans="1:13" s="1" customFormat="1" ht="63.75" customHeight="1" x14ac:dyDescent="0.25">
      <c r="A13" s="145" t="s">
        <v>132</v>
      </c>
      <c r="B13" s="247"/>
      <c r="C13" s="67" t="s">
        <v>133</v>
      </c>
      <c r="D13" s="5" t="s">
        <v>130</v>
      </c>
      <c r="E13" s="143">
        <v>0</v>
      </c>
      <c r="F13" s="7">
        <v>0</v>
      </c>
      <c r="G13" s="143">
        <v>0</v>
      </c>
      <c r="H13" s="7">
        <v>375</v>
      </c>
      <c r="I13" s="46">
        <v>5</v>
      </c>
      <c r="J13" s="44">
        <f>+(E13+F13+H13+I13)</f>
        <v>380</v>
      </c>
      <c r="K13" s="57" t="s">
        <v>144</v>
      </c>
      <c r="L13" s="30">
        <v>0</v>
      </c>
      <c r="M13" s="30">
        <v>0</v>
      </c>
    </row>
    <row r="14" spans="1:13" ht="92.25" customHeight="1" x14ac:dyDescent="0.25">
      <c r="A14" s="145" t="s">
        <v>132</v>
      </c>
      <c r="B14" s="247"/>
      <c r="C14" s="17" t="s">
        <v>134</v>
      </c>
      <c r="D14" s="5" t="s">
        <v>130</v>
      </c>
      <c r="E14" s="85">
        <v>0</v>
      </c>
      <c r="F14" s="41">
        <v>30000</v>
      </c>
      <c r="G14" s="85">
        <v>0</v>
      </c>
      <c r="H14" s="7">
        <v>375</v>
      </c>
      <c r="I14" s="41">
        <v>5</v>
      </c>
      <c r="J14" s="44">
        <f>+(F14+H14+I14)</f>
        <v>30380</v>
      </c>
      <c r="K14" s="58" t="s">
        <v>144</v>
      </c>
      <c r="L14" s="30">
        <v>0</v>
      </c>
      <c r="M14" s="30">
        <v>0</v>
      </c>
    </row>
    <row r="15" spans="1:13" s="185" customFormat="1" ht="25.5" customHeight="1" x14ac:dyDescent="0.25">
      <c r="A15" s="201"/>
      <c r="B15" s="202"/>
      <c r="C15" s="203"/>
      <c r="D15" s="204"/>
      <c r="E15" s="205"/>
      <c r="F15" s="206"/>
      <c r="G15" s="205"/>
      <c r="H15" s="207"/>
      <c r="I15" s="206"/>
      <c r="J15" s="75">
        <f>SUM(J10:J14)</f>
        <v>249143.62</v>
      </c>
      <c r="K15" s="208"/>
      <c r="L15" s="209"/>
      <c r="M15" s="210"/>
    </row>
    <row r="16" spans="1:13" ht="60" customHeight="1" x14ac:dyDescent="0.25">
      <c r="A16" s="191" t="s">
        <v>135</v>
      </c>
      <c r="B16" s="144" t="s">
        <v>11</v>
      </c>
      <c r="C16" s="192" t="s">
        <v>141</v>
      </c>
      <c r="D16" s="5" t="s">
        <v>130</v>
      </c>
      <c r="E16" s="193">
        <v>447.4</v>
      </c>
      <c r="F16" s="194">
        <v>0</v>
      </c>
      <c r="G16" s="194">
        <v>0</v>
      </c>
      <c r="H16" s="195">
        <v>375</v>
      </c>
      <c r="I16" s="196">
        <v>50000</v>
      </c>
      <c r="J16" s="197">
        <f t="shared" ref="J16" si="1">+(E16+H16+I16)</f>
        <v>50822.400000000001</v>
      </c>
      <c r="K16" s="198">
        <v>20</v>
      </c>
      <c r="L16" s="30">
        <v>0</v>
      </c>
      <c r="M16" s="30">
        <v>0</v>
      </c>
    </row>
    <row r="17" spans="1:38" s="185" customFormat="1" ht="30" customHeight="1" x14ac:dyDescent="0.25">
      <c r="A17" s="211"/>
      <c r="B17" s="212"/>
      <c r="C17" s="203"/>
      <c r="D17" s="213"/>
      <c r="E17" s="205"/>
      <c r="F17" s="214"/>
      <c r="G17" s="214"/>
      <c r="H17" s="207"/>
      <c r="I17" s="206"/>
      <c r="J17" s="75">
        <f>SUM(J16)</f>
        <v>50822.400000000001</v>
      </c>
      <c r="K17" s="208"/>
      <c r="L17" s="209"/>
      <c r="M17" s="210"/>
    </row>
    <row r="18" spans="1:38" s="200" customFormat="1" ht="60" customHeight="1" x14ac:dyDescent="0.25">
      <c r="A18" s="190" t="s">
        <v>132</v>
      </c>
      <c r="B18" s="263" t="s">
        <v>136</v>
      </c>
      <c r="C18" s="192" t="s">
        <v>137</v>
      </c>
      <c r="D18" s="186" t="s">
        <v>130</v>
      </c>
      <c r="E18" s="194">
        <v>0</v>
      </c>
      <c r="F18" s="194">
        <v>0</v>
      </c>
      <c r="G18" s="194">
        <v>0</v>
      </c>
      <c r="H18" s="195">
        <v>375</v>
      </c>
      <c r="I18" s="196">
        <v>5</v>
      </c>
      <c r="J18" s="221">
        <f>+(H18+I18)</f>
        <v>380</v>
      </c>
      <c r="K18" s="198">
        <v>10</v>
      </c>
      <c r="L18" s="30">
        <v>0</v>
      </c>
      <c r="M18" s="30">
        <v>0</v>
      </c>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row>
    <row r="19" spans="1:38" s="199" customFormat="1" ht="60" customHeight="1" x14ac:dyDescent="0.25">
      <c r="A19" s="145" t="s">
        <v>138</v>
      </c>
      <c r="B19" s="264"/>
      <c r="C19" s="17" t="s">
        <v>139</v>
      </c>
      <c r="D19" s="58">
        <v>0</v>
      </c>
      <c r="E19" s="23">
        <v>0</v>
      </c>
      <c r="F19" s="23">
        <v>0</v>
      </c>
      <c r="G19" s="23">
        <v>0</v>
      </c>
      <c r="H19" s="7">
        <v>375</v>
      </c>
      <c r="I19" s="46">
        <v>5</v>
      </c>
      <c r="J19" s="222">
        <f>+(H19+I19)</f>
        <v>380</v>
      </c>
      <c r="K19" s="58">
        <v>15</v>
      </c>
      <c r="L19" s="30">
        <v>0</v>
      </c>
      <c r="M19" s="30">
        <v>0</v>
      </c>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row>
    <row r="20" spans="1:38" s="189" customFormat="1" ht="28.5" customHeight="1" x14ac:dyDescent="0.25">
      <c r="A20" s="187"/>
      <c r="B20" s="176"/>
      <c r="C20" s="177"/>
      <c r="D20" s="188"/>
      <c r="E20" s="178"/>
      <c r="F20" s="179"/>
      <c r="G20" s="179"/>
      <c r="H20" s="180"/>
      <c r="I20" s="181"/>
      <c r="J20" s="75">
        <f>SUM(J18:J19)</f>
        <v>760</v>
      </c>
      <c r="K20" s="182"/>
      <c r="L20" s="183"/>
      <c r="M20" s="184"/>
    </row>
    <row r="21" spans="1:38" s="189" customFormat="1" ht="28.5" customHeight="1" x14ac:dyDescent="0.25">
      <c r="A21" s="187"/>
      <c r="B21" s="176"/>
      <c r="C21" s="177"/>
      <c r="D21" s="188"/>
      <c r="E21" s="178"/>
      <c r="F21" s="179"/>
      <c r="G21" s="179"/>
      <c r="H21" s="180"/>
      <c r="I21" s="181"/>
      <c r="J21" s="75">
        <f>+(J9+J15+J17+J20)</f>
        <v>50027020.259999998</v>
      </c>
      <c r="K21" s="182"/>
      <c r="L21" s="183"/>
      <c r="M21" s="184"/>
    </row>
    <row r="22" spans="1:38" ht="409.5" customHeight="1" x14ac:dyDescent="0.25">
      <c r="B22" s="240" t="s">
        <v>42</v>
      </c>
      <c r="C22" s="240"/>
      <c r="D22" s="240"/>
      <c r="E22" s="240"/>
      <c r="F22" s="240"/>
      <c r="G22" s="240"/>
      <c r="H22" s="240"/>
      <c r="I22" s="240"/>
      <c r="J22" s="240"/>
      <c r="K22" s="240"/>
      <c r="L22" s="240"/>
      <c r="M22" s="240"/>
      <c r="N22" s="240"/>
    </row>
    <row r="23" spans="1:38" ht="15" customHeight="1" x14ac:dyDescent="0.25">
      <c r="B23" s="236" t="s">
        <v>19</v>
      </c>
      <c r="C23" s="236"/>
      <c r="D23" s="236"/>
      <c r="E23" s="236"/>
      <c r="F23" s="236"/>
      <c r="G23" s="236"/>
      <c r="H23" s="236"/>
      <c r="I23" s="236"/>
      <c r="J23" s="236"/>
      <c r="K23" s="236"/>
      <c r="L23" s="236"/>
      <c r="M23" s="236"/>
      <c r="N23" s="236"/>
    </row>
    <row r="24" spans="1:38" ht="15" customHeight="1" x14ac:dyDescent="0.25">
      <c r="B24" s="236" t="s">
        <v>56</v>
      </c>
      <c r="C24" s="236"/>
      <c r="D24" s="236"/>
      <c r="E24" s="236"/>
      <c r="F24" s="236"/>
      <c r="G24" s="236"/>
      <c r="H24" s="236"/>
      <c r="I24" s="236"/>
      <c r="J24" s="236"/>
      <c r="K24" s="236"/>
      <c r="L24" s="236"/>
      <c r="M24" s="236"/>
      <c r="N24" s="236"/>
    </row>
    <row r="25" spans="1:38" ht="15" customHeight="1" x14ac:dyDescent="0.25">
      <c r="B25" s="236" t="s">
        <v>18</v>
      </c>
      <c r="C25" s="236"/>
      <c r="D25" s="236"/>
      <c r="E25" s="236"/>
      <c r="F25" s="236"/>
      <c r="G25" s="236"/>
      <c r="H25" s="236"/>
      <c r="I25" s="236"/>
      <c r="J25" s="236"/>
      <c r="K25" s="236"/>
      <c r="L25" s="236"/>
      <c r="M25" s="236"/>
      <c r="N25" s="236"/>
    </row>
    <row r="26" spans="1:38" ht="15" customHeight="1" x14ac:dyDescent="0.25">
      <c r="B26" s="236" t="s">
        <v>23</v>
      </c>
      <c r="C26" s="236"/>
      <c r="D26" s="236"/>
      <c r="E26" s="236"/>
      <c r="F26" s="236"/>
      <c r="G26" s="236"/>
      <c r="H26" s="236"/>
      <c r="I26" s="236"/>
      <c r="J26" s="236"/>
      <c r="K26" s="236"/>
      <c r="L26" s="236"/>
      <c r="M26" s="236"/>
      <c r="N26" s="236"/>
    </row>
    <row r="27" spans="1:38" ht="15" customHeight="1" x14ac:dyDescent="0.25">
      <c r="B27" s="236" t="s">
        <v>36</v>
      </c>
      <c r="C27" s="236"/>
      <c r="D27" s="236"/>
      <c r="E27" s="236"/>
      <c r="F27" s="236"/>
      <c r="G27" s="236"/>
      <c r="H27" s="236"/>
      <c r="I27" s="236"/>
      <c r="J27" s="236"/>
      <c r="K27" s="236"/>
      <c r="L27" s="236"/>
      <c r="M27" s="236"/>
      <c r="N27" s="236"/>
    </row>
    <row r="28" spans="1:38" ht="15" customHeight="1" x14ac:dyDescent="0.25">
      <c r="B28" s="236" t="s">
        <v>45</v>
      </c>
      <c r="C28" s="236"/>
      <c r="D28" s="236"/>
      <c r="E28" s="236"/>
      <c r="F28" s="236"/>
      <c r="G28" s="236"/>
      <c r="H28" s="236"/>
      <c r="I28" s="236"/>
      <c r="J28" s="236"/>
      <c r="K28" s="236"/>
      <c r="L28" s="236"/>
      <c r="M28" s="236"/>
      <c r="N28" s="236"/>
    </row>
    <row r="29" spans="1:38" x14ac:dyDescent="0.25">
      <c r="L29" s="33"/>
      <c r="M29" s="32"/>
    </row>
    <row r="30" spans="1:38" x14ac:dyDescent="0.25">
      <c r="L30" s="33"/>
      <c r="M30" s="32"/>
    </row>
    <row r="31" spans="1:38" x14ac:dyDescent="0.25">
      <c r="L31" s="33"/>
      <c r="M31" s="32"/>
    </row>
    <row r="32" spans="1:38" x14ac:dyDescent="0.25">
      <c r="L32" s="33"/>
      <c r="M32" s="32"/>
    </row>
    <row r="33" spans="12:13" x14ac:dyDescent="0.25">
      <c r="L33" s="33"/>
      <c r="M33" s="32"/>
    </row>
    <row r="34" spans="12:13" x14ac:dyDescent="0.25">
      <c r="L34" s="33"/>
      <c r="M34" s="32"/>
    </row>
    <row r="35" spans="12:13" x14ac:dyDescent="0.25">
      <c r="L35" s="33"/>
      <c r="M35" s="32"/>
    </row>
    <row r="36" spans="12:13" x14ac:dyDescent="0.25">
      <c r="L36" s="33"/>
      <c r="M36" s="32"/>
    </row>
    <row r="37" spans="12:13" x14ac:dyDescent="0.25">
      <c r="L37" s="33"/>
      <c r="M37" s="32"/>
    </row>
    <row r="38" spans="12:13" x14ac:dyDescent="0.25">
      <c r="L38" s="33"/>
      <c r="M38" s="32"/>
    </row>
    <row r="39" spans="12:13" x14ac:dyDescent="0.25">
      <c r="L39" s="33"/>
      <c r="M39" s="32"/>
    </row>
    <row r="40" spans="12:13" x14ac:dyDescent="0.25">
      <c r="L40" s="33"/>
      <c r="M40" s="32"/>
    </row>
    <row r="41" spans="12:13" x14ac:dyDescent="0.25">
      <c r="L41" s="33"/>
      <c r="M41" s="32"/>
    </row>
    <row r="42" spans="12:13" x14ac:dyDescent="0.25">
      <c r="L42" s="33"/>
      <c r="M42" s="32"/>
    </row>
    <row r="43" spans="12:13" x14ac:dyDescent="0.25">
      <c r="L43" s="33"/>
      <c r="M43" s="32"/>
    </row>
    <row r="44" spans="12:13" x14ac:dyDescent="0.25">
      <c r="L44" s="33"/>
      <c r="M44" s="32"/>
    </row>
    <row r="45" spans="12:13" x14ac:dyDescent="0.25">
      <c r="L45" s="33"/>
      <c r="M45" s="32"/>
    </row>
    <row r="46" spans="12:13" x14ac:dyDescent="0.25">
      <c r="L46" s="33"/>
      <c r="M46" s="32"/>
    </row>
    <row r="47" spans="12:13" x14ac:dyDescent="0.25">
      <c r="L47" s="33"/>
      <c r="M47" s="32"/>
    </row>
    <row r="48" spans="12:13" x14ac:dyDescent="0.25">
      <c r="L48" s="33"/>
      <c r="M48" s="32"/>
    </row>
    <row r="49" spans="12:13" x14ac:dyDescent="0.25">
      <c r="L49" s="33"/>
      <c r="M49" s="32"/>
    </row>
    <row r="50" spans="12:13" x14ac:dyDescent="0.25">
      <c r="L50" s="33"/>
      <c r="M50" s="32"/>
    </row>
    <row r="51" spans="12:13" x14ac:dyDescent="0.25">
      <c r="L51" s="33"/>
      <c r="M51" s="32"/>
    </row>
    <row r="52" spans="12:13" x14ac:dyDescent="0.25">
      <c r="L52" s="33"/>
      <c r="M52" s="32"/>
    </row>
    <row r="53" spans="12:13" x14ac:dyDescent="0.25">
      <c r="L53" s="33"/>
      <c r="M53" s="32"/>
    </row>
    <row r="54" spans="12:13" x14ac:dyDescent="0.25">
      <c r="L54" s="33"/>
      <c r="M54" s="32"/>
    </row>
    <row r="55" spans="12:13" x14ac:dyDescent="0.25">
      <c r="L55" s="33"/>
      <c r="M55" s="32"/>
    </row>
    <row r="56" spans="12:13" x14ac:dyDescent="0.25">
      <c r="L56" s="33"/>
      <c r="M56" s="32"/>
    </row>
    <row r="57" spans="12:13" x14ac:dyDescent="0.25">
      <c r="L57" s="33"/>
      <c r="M57" s="32"/>
    </row>
    <row r="58" spans="12:13" x14ac:dyDescent="0.25">
      <c r="L58" s="33"/>
      <c r="M58" s="32"/>
    </row>
    <row r="59" spans="12:13" x14ac:dyDescent="0.25">
      <c r="L59" s="33"/>
      <c r="M59" s="32"/>
    </row>
    <row r="60" spans="12:13" x14ac:dyDescent="0.25">
      <c r="L60" s="33"/>
      <c r="M60" s="32"/>
    </row>
    <row r="61" spans="12:13" x14ac:dyDescent="0.25">
      <c r="L61" s="33"/>
      <c r="M61" s="32"/>
    </row>
    <row r="62" spans="12:13" x14ac:dyDescent="0.25">
      <c r="L62" s="33"/>
      <c r="M62" s="32"/>
    </row>
    <row r="63" spans="12:13" x14ac:dyDescent="0.25">
      <c r="L63" s="33"/>
      <c r="M63" s="32"/>
    </row>
    <row r="64" spans="12:13" x14ac:dyDescent="0.25">
      <c r="L64" s="33"/>
      <c r="M64" s="32"/>
    </row>
    <row r="65" spans="12:13" x14ac:dyDescent="0.25">
      <c r="L65" s="33"/>
      <c r="M65" s="32"/>
    </row>
    <row r="66" spans="12:13" x14ac:dyDescent="0.25">
      <c r="L66" s="33"/>
      <c r="M66" s="32"/>
    </row>
    <row r="67" spans="12:13" x14ac:dyDescent="0.25">
      <c r="L67" s="33"/>
      <c r="M67" s="32"/>
    </row>
    <row r="68" spans="12:13" x14ac:dyDescent="0.25">
      <c r="L68" s="33"/>
      <c r="M68" s="32"/>
    </row>
    <row r="69" spans="12:13" x14ac:dyDescent="0.25">
      <c r="L69" s="33"/>
      <c r="M69" s="32"/>
    </row>
    <row r="70" spans="12:13" x14ac:dyDescent="0.25">
      <c r="L70" s="33"/>
      <c r="M70" s="32"/>
    </row>
    <row r="71" spans="12:13" x14ac:dyDescent="0.25">
      <c r="L71" s="33"/>
      <c r="M71" s="32"/>
    </row>
    <row r="72" spans="12:13" x14ac:dyDescent="0.25">
      <c r="L72" s="33"/>
      <c r="M72" s="32"/>
    </row>
    <row r="73" spans="12:13" x14ac:dyDescent="0.25">
      <c r="L73" s="33"/>
      <c r="M73" s="32"/>
    </row>
    <row r="74" spans="12:13" x14ac:dyDescent="0.25">
      <c r="L74" s="33"/>
      <c r="M74" s="32"/>
    </row>
    <row r="75" spans="12:13" x14ac:dyDescent="0.25">
      <c r="L75" s="33"/>
      <c r="M75" s="32"/>
    </row>
    <row r="76" spans="12:13" x14ac:dyDescent="0.25">
      <c r="L76" s="33"/>
      <c r="M76" s="32"/>
    </row>
    <row r="77" spans="12:13" x14ac:dyDescent="0.25">
      <c r="L77" s="33"/>
      <c r="M77" s="32"/>
    </row>
    <row r="78" spans="12:13" x14ac:dyDescent="0.25">
      <c r="L78" s="33"/>
      <c r="M78" s="32"/>
    </row>
    <row r="79" spans="12:13" x14ac:dyDescent="0.25">
      <c r="L79" s="33"/>
      <c r="M79" s="32"/>
    </row>
    <row r="80" spans="12:13" x14ac:dyDescent="0.25">
      <c r="L80" s="33"/>
      <c r="M80" s="32"/>
    </row>
    <row r="81" spans="12:13" x14ac:dyDescent="0.25">
      <c r="L81" s="33"/>
      <c r="M81" s="32"/>
    </row>
    <row r="82" spans="12:13" x14ac:dyDescent="0.25">
      <c r="L82" s="33"/>
      <c r="M82" s="32"/>
    </row>
    <row r="83" spans="12:13" x14ac:dyDescent="0.25">
      <c r="L83" s="33"/>
      <c r="M83" s="32"/>
    </row>
    <row r="84" spans="12:13" x14ac:dyDescent="0.25">
      <c r="L84" s="33"/>
      <c r="M84" s="32"/>
    </row>
    <row r="85" spans="12:13" x14ac:dyDescent="0.25">
      <c r="L85" s="33"/>
      <c r="M85" s="32"/>
    </row>
    <row r="86" spans="12:13" x14ac:dyDescent="0.25">
      <c r="L86" s="33"/>
      <c r="M86" s="32"/>
    </row>
    <row r="87" spans="12:13" x14ac:dyDescent="0.25">
      <c r="L87" s="33"/>
      <c r="M87" s="32"/>
    </row>
    <row r="88" spans="12:13" x14ac:dyDescent="0.25">
      <c r="L88" s="33"/>
      <c r="M88" s="32"/>
    </row>
    <row r="89" spans="12:13" x14ac:dyDescent="0.25">
      <c r="L89" s="33"/>
      <c r="M89" s="32"/>
    </row>
    <row r="90" spans="12:13" x14ac:dyDescent="0.25">
      <c r="L90" s="33"/>
      <c r="M90" s="32"/>
    </row>
    <row r="91" spans="12:13" x14ac:dyDescent="0.25">
      <c r="L91" s="33"/>
      <c r="M91" s="32"/>
    </row>
    <row r="92" spans="12:13" x14ac:dyDescent="0.25">
      <c r="L92" s="33"/>
      <c r="M92" s="32"/>
    </row>
    <row r="93" spans="12:13" x14ac:dyDescent="0.25">
      <c r="L93" s="33"/>
      <c r="M93" s="32"/>
    </row>
    <row r="94" spans="12:13" x14ac:dyDescent="0.25">
      <c r="L94" s="33"/>
      <c r="M94" s="32"/>
    </row>
    <row r="95" spans="12:13" x14ac:dyDescent="0.25">
      <c r="L95" s="33"/>
      <c r="M95" s="32"/>
    </row>
    <row r="96" spans="12:13" x14ac:dyDescent="0.25">
      <c r="L96" s="33"/>
      <c r="M96" s="32"/>
    </row>
    <row r="97" spans="12:13" x14ac:dyDescent="0.25">
      <c r="L97" s="33"/>
      <c r="M97" s="32"/>
    </row>
    <row r="98" spans="12:13" x14ac:dyDescent="0.25">
      <c r="L98" s="33"/>
      <c r="M98" s="32"/>
    </row>
    <row r="99" spans="12:13" x14ac:dyDescent="0.25">
      <c r="L99" s="33"/>
      <c r="M99" s="32"/>
    </row>
    <row r="100" spans="12:13" x14ac:dyDescent="0.25">
      <c r="L100" s="33"/>
      <c r="M100" s="32"/>
    </row>
    <row r="101" spans="12:13" x14ac:dyDescent="0.25">
      <c r="L101" s="33"/>
      <c r="M101" s="32"/>
    </row>
    <row r="102" spans="12:13" x14ac:dyDescent="0.25">
      <c r="L102" s="33"/>
      <c r="M102" s="32"/>
    </row>
    <row r="103" spans="12:13" x14ac:dyDescent="0.25">
      <c r="L103" s="33"/>
      <c r="M103" s="32"/>
    </row>
    <row r="104" spans="12:13" x14ac:dyDescent="0.25">
      <c r="L104" s="33"/>
      <c r="M104" s="32"/>
    </row>
  </sheetData>
  <mergeCells count="11">
    <mergeCell ref="B28:N28"/>
    <mergeCell ref="A2:M2"/>
    <mergeCell ref="A5:A8"/>
    <mergeCell ref="B22:N22"/>
    <mergeCell ref="B10:B14"/>
    <mergeCell ref="B18:B19"/>
    <mergeCell ref="B23:N23"/>
    <mergeCell ref="B24:N24"/>
    <mergeCell ref="B25:N25"/>
    <mergeCell ref="B26:N26"/>
    <mergeCell ref="B27:N2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Q12"/>
  <sheetViews>
    <sheetView zoomScale="70" zoomScaleNormal="70" workbookViewId="0">
      <selection activeCell="J18" sqref="J18"/>
    </sheetView>
  </sheetViews>
  <sheetFormatPr baseColWidth="10" defaultRowHeight="15" x14ac:dyDescent="0.25"/>
  <cols>
    <col min="1" max="1" width="34.7109375" customWidth="1"/>
    <col min="2" max="2" width="25.85546875" customWidth="1"/>
    <col min="3" max="3" width="17" customWidth="1"/>
    <col min="4" max="5" width="16.7109375" customWidth="1"/>
    <col min="6" max="6" width="20.42578125" customWidth="1"/>
    <col min="7" max="8" width="23.5703125" customWidth="1"/>
    <col min="9" max="9" width="24.85546875" customWidth="1"/>
    <col min="10" max="10" width="23.7109375" customWidth="1"/>
    <col min="11" max="12" width="21.5703125" customWidth="1"/>
    <col min="13" max="13" width="17.28515625" customWidth="1"/>
    <col min="14" max="14" width="21.5703125" customWidth="1"/>
    <col min="15" max="15" width="21.85546875" customWidth="1"/>
    <col min="16" max="16" width="20.5703125" customWidth="1"/>
    <col min="17" max="17" width="21.28515625" customWidth="1"/>
  </cols>
  <sheetData>
    <row r="2" spans="1:17" ht="15.75" customHeight="1" x14ac:dyDescent="0.25">
      <c r="A2" s="255" t="s">
        <v>80</v>
      </c>
      <c r="B2" s="255"/>
      <c r="C2" s="255"/>
      <c r="D2" s="255"/>
      <c r="E2" s="255"/>
      <c r="F2" s="255"/>
      <c r="G2" s="255"/>
      <c r="H2" s="255"/>
      <c r="I2" s="255"/>
      <c r="J2" s="255"/>
      <c r="K2" s="255"/>
      <c r="L2" s="255"/>
      <c r="M2" s="255"/>
      <c r="N2" s="255"/>
      <c r="O2" s="255"/>
      <c r="P2" s="255"/>
      <c r="Q2" s="255"/>
    </row>
    <row r="3" spans="1:17" ht="17.25" x14ac:dyDescent="0.3">
      <c r="A3" s="256" t="s">
        <v>1</v>
      </c>
      <c r="B3" s="256"/>
      <c r="C3" s="256"/>
      <c r="D3" s="256"/>
      <c r="E3" s="256"/>
      <c r="F3" s="256"/>
      <c r="G3" s="256"/>
      <c r="H3" s="256"/>
      <c r="I3" s="256"/>
      <c r="J3" s="256"/>
      <c r="K3" s="256"/>
      <c r="L3" s="256"/>
      <c r="M3" s="256"/>
      <c r="N3" s="256"/>
      <c r="O3" s="256"/>
      <c r="P3" s="256"/>
      <c r="Q3" s="256"/>
    </row>
    <row r="4" spans="1:17" ht="39.75" customHeight="1" x14ac:dyDescent="0.25">
      <c r="A4" s="257" t="s">
        <v>0</v>
      </c>
      <c r="B4" s="259" t="s">
        <v>120</v>
      </c>
      <c r="C4" s="259"/>
      <c r="D4" s="259"/>
      <c r="E4" s="259"/>
      <c r="F4" s="259"/>
      <c r="G4" s="259"/>
      <c r="H4" s="259"/>
      <c r="I4" s="259"/>
      <c r="J4" s="259"/>
      <c r="K4" s="259"/>
      <c r="L4" s="259"/>
      <c r="M4" s="260" t="s">
        <v>121</v>
      </c>
      <c r="N4" s="260"/>
      <c r="O4" s="260"/>
      <c r="P4" s="260"/>
      <c r="Q4" s="260"/>
    </row>
    <row r="5" spans="1:17" ht="162" customHeight="1" x14ac:dyDescent="0.25">
      <c r="A5" s="258"/>
      <c r="B5" s="152" t="s">
        <v>79</v>
      </c>
      <c r="C5" s="150" t="s">
        <v>88</v>
      </c>
      <c r="D5" s="151" t="s">
        <v>115</v>
      </c>
      <c r="E5" s="146" t="s">
        <v>116</v>
      </c>
      <c r="F5" s="169" t="s">
        <v>117</v>
      </c>
      <c r="G5" s="147" t="s">
        <v>118</v>
      </c>
      <c r="H5" s="147" t="s">
        <v>180</v>
      </c>
      <c r="I5" s="170" t="s">
        <v>182</v>
      </c>
      <c r="J5" s="152" t="s">
        <v>183</v>
      </c>
      <c r="K5" s="170" t="s">
        <v>184</v>
      </c>
      <c r="L5" s="152" t="s">
        <v>185</v>
      </c>
      <c r="M5" s="274" t="s">
        <v>181</v>
      </c>
      <c r="N5" s="170" t="s">
        <v>186</v>
      </c>
      <c r="O5" s="152" t="s">
        <v>187</v>
      </c>
      <c r="P5" s="170" t="s">
        <v>188</v>
      </c>
      <c r="Q5" s="152" t="s">
        <v>189</v>
      </c>
    </row>
    <row r="6" spans="1:17" ht="4.5" customHeight="1" x14ac:dyDescent="0.25">
      <c r="A6" s="155"/>
      <c r="B6" s="156"/>
      <c r="C6" s="156"/>
      <c r="D6" s="156"/>
      <c r="E6" s="156"/>
      <c r="F6" s="156"/>
      <c r="G6" s="156"/>
      <c r="H6" s="156"/>
      <c r="I6" s="156"/>
      <c r="J6" s="156"/>
      <c r="K6" s="156"/>
      <c r="L6" s="156"/>
      <c r="M6" s="156"/>
      <c r="N6" s="156"/>
      <c r="O6" s="279"/>
      <c r="P6" s="279"/>
      <c r="Q6" s="279"/>
    </row>
    <row r="7" spans="1:17" ht="41.25" customHeight="1" x14ac:dyDescent="0.25">
      <c r="A7" s="17" t="s">
        <v>16</v>
      </c>
      <c r="B7" s="47">
        <v>23158078.809999999</v>
      </c>
      <c r="C7" s="69">
        <v>1122898.6199999999</v>
      </c>
      <c r="D7" s="69">
        <v>91312.37</v>
      </c>
      <c r="E7" s="69">
        <f>+(D7*265)</f>
        <v>24197778.049999997</v>
      </c>
      <c r="F7" s="69">
        <f>+(D7*1750)</f>
        <v>159796647.5</v>
      </c>
      <c r="G7" s="69">
        <f>+(D7*3001)</f>
        <v>274028422.37</v>
      </c>
      <c r="H7" s="69">
        <v>2443.21</v>
      </c>
      <c r="I7" s="171">
        <f>+(B7+C7+D7+H7)</f>
        <v>24374733.010000002</v>
      </c>
      <c r="J7" s="47">
        <f>+(B7+C7+E7+H7)</f>
        <v>48481198.689999998</v>
      </c>
      <c r="K7" s="171">
        <f>+(B7+C7+F7+H7)</f>
        <v>184080068.14000002</v>
      </c>
      <c r="L7" s="47">
        <f>+(B7+C7+G7+H7)</f>
        <v>298311843.00999999</v>
      </c>
      <c r="M7" s="275">
        <v>1885</v>
      </c>
      <c r="N7" s="278">
        <f>+(I7+M7)</f>
        <v>24376618.010000002</v>
      </c>
      <c r="O7" s="276">
        <f>+(J7+M7)</f>
        <v>48483083.689999998</v>
      </c>
      <c r="P7" s="277">
        <f>+(K7+M7)</f>
        <v>184081953.14000002</v>
      </c>
      <c r="Q7" s="276">
        <f>+(L7+M7)</f>
        <v>298313728.00999999</v>
      </c>
    </row>
    <row r="8" spans="1:17" ht="72.75" customHeight="1" x14ac:dyDescent="0.25">
      <c r="A8" s="17" t="s">
        <v>52</v>
      </c>
      <c r="B8" s="47">
        <v>9691411.8100000005</v>
      </c>
      <c r="C8" s="69">
        <v>1122898.6199999999</v>
      </c>
      <c r="D8" s="69">
        <v>91312.37</v>
      </c>
      <c r="E8" s="69">
        <f t="shared" ref="E8:E12" si="0">+(D8*265)</f>
        <v>24197778.049999997</v>
      </c>
      <c r="F8" s="69">
        <f t="shared" ref="F8:F10" si="1">+(D8*1750)</f>
        <v>159796647.5</v>
      </c>
      <c r="G8" s="69">
        <f>+(D8*3001)</f>
        <v>274028422.37</v>
      </c>
      <c r="H8" s="69">
        <v>2443.21</v>
      </c>
      <c r="I8" s="171">
        <f>+(B8+C8+D8+H8)</f>
        <v>10908066.01</v>
      </c>
      <c r="J8" s="47">
        <f>+(B8+C8+E8+H8)</f>
        <v>35014531.689999998</v>
      </c>
      <c r="K8" s="171">
        <f>+(B8+C8+F8+H8)</f>
        <v>170613401.14000002</v>
      </c>
      <c r="L8" s="47">
        <f>+(B8+C8+G8+H8)</f>
        <v>284845176.00999999</v>
      </c>
      <c r="M8" s="275">
        <v>1885</v>
      </c>
      <c r="N8" s="278">
        <f t="shared" ref="N8:N10" si="2">+(I8+M8)</f>
        <v>10909951.01</v>
      </c>
      <c r="O8" s="276">
        <f t="shared" ref="O8:O10" si="3">+(J8+M8)</f>
        <v>35016416.689999998</v>
      </c>
      <c r="P8" s="277">
        <f t="shared" ref="P8:P10" si="4">+(K8+M8)</f>
        <v>170615286.14000002</v>
      </c>
      <c r="Q8" s="276">
        <f t="shared" ref="Q8:Q10" si="5">+(L8+M8)</f>
        <v>284847061.00999999</v>
      </c>
    </row>
    <row r="9" spans="1:17" ht="83.25" customHeight="1" x14ac:dyDescent="0.25">
      <c r="A9" s="17" t="s">
        <v>53</v>
      </c>
      <c r="B9" s="47">
        <v>9291411.8100000005</v>
      </c>
      <c r="C9" s="69">
        <v>1122898.6199999999</v>
      </c>
      <c r="D9" s="69">
        <v>91312.37</v>
      </c>
      <c r="E9" s="69">
        <f t="shared" si="0"/>
        <v>24197778.049999997</v>
      </c>
      <c r="F9" s="69">
        <f t="shared" si="1"/>
        <v>159796647.5</v>
      </c>
      <c r="G9" s="69">
        <f>+(D9*3001)</f>
        <v>274028422.37</v>
      </c>
      <c r="H9" s="69">
        <v>2443.21</v>
      </c>
      <c r="I9" s="171">
        <f>+(B9+C9+D9+H9)</f>
        <v>10508066.01</v>
      </c>
      <c r="J9" s="47">
        <f>+(B9+C9+E9+H9)</f>
        <v>34614531.689999998</v>
      </c>
      <c r="K9" s="171">
        <f>+(B9+C9+F9+H9)</f>
        <v>170213401.14000002</v>
      </c>
      <c r="L9" s="47">
        <f>+(B9+C9+G9+H9)</f>
        <v>284445176.00999999</v>
      </c>
      <c r="M9" s="275">
        <v>1885</v>
      </c>
      <c r="N9" s="278">
        <f t="shared" si="2"/>
        <v>10509951.01</v>
      </c>
      <c r="O9" s="276">
        <f t="shared" si="3"/>
        <v>34616416.689999998</v>
      </c>
      <c r="P9" s="277">
        <f t="shared" si="4"/>
        <v>170215286.14000002</v>
      </c>
      <c r="Q9" s="276">
        <f t="shared" si="5"/>
        <v>284447061.00999999</v>
      </c>
    </row>
    <row r="10" spans="1:17" ht="65.25" customHeight="1" x14ac:dyDescent="0.25">
      <c r="A10" s="17" t="s">
        <v>17</v>
      </c>
      <c r="B10" s="47">
        <v>7591411.8099999996</v>
      </c>
      <c r="C10" s="69">
        <v>1122898.6200000001</v>
      </c>
      <c r="D10" s="69">
        <v>91312.37</v>
      </c>
      <c r="E10" s="69">
        <f t="shared" si="0"/>
        <v>24197778.049999997</v>
      </c>
      <c r="F10" s="69">
        <f t="shared" si="1"/>
        <v>159796647.5</v>
      </c>
      <c r="G10" s="69">
        <f>+(D10*3001)</f>
        <v>274028422.37</v>
      </c>
      <c r="H10" s="69">
        <v>2443.21</v>
      </c>
      <c r="I10" s="171">
        <f>+(B10+C10+D10+H10)</f>
        <v>8808066.0099999998</v>
      </c>
      <c r="J10" s="47">
        <f>+(B10+C10+E10+H10)</f>
        <v>32914531.689999998</v>
      </c>
      <c r="K10" s="171">
        <f>+(B10+C10+F10+H10)</f>
        <v>168513401.14000002</v>
      </c>
      <c r="L10" s="47">
        <f>+(B10+C10+G10+H10)</f>
        <v>282745176.00999999</v>
      </c>
      <c r="M10" s="275">
        <v>1885</v>
      </c>
      <c r="N10" s="278">
        <f t="shared" si="2"/>
        <v>8809951.0099999998</v>
      </c>
      <c r="O10" s="276">
        <f t="shared" si="3"/>
        <v>32916416.689999998</v>
      </c>
      <c r="P10" s="277">
        <f t="shared" si="4"/>
        <v>168515286.14000002</v>
      </c>
      <c r="Q10" s="276">
        <f t="shared" si="5"/>
        <v>282747061.00999999</v>
      </c>
    </row>
    <row r="11" spans="1:17" x14ac:dyDescent="0.25">
      <c r="A11" s="67"/>
      <c r="B11" s="69"/>
      <c r="C11" s="69"/>
      <c r="D11" s="69"/>
      <c r="E11" s="69"/>
      <c r="F11" s="69"/>
      <c r="G11" s="69"/>
      <c r="H11" s="116"/>
      <c r="I11" s="69"/>
      <c r="J11" s="69"/>
      <c r="K11" s="69"/>
      <c r="L11" s="69"/>
      <c r="M11" s="1"/>
      <c r="O11" s="280"/>
      <c r="P11" s="280"/>
      <c r="Q11" s="280"/>
    </row>
    <row r="12" spans="1:17" ht="49.5" customHeight="1" x14ac:dyDescent="0.25">
      <c r="A12" s="17" t="s">
        <v>73</v>
      </c>
      <c r="B12" s="47">
        <f>SUM(B7:B10)</f>
        <v>49732314.240000002</v>
      </c>
      <c r="C12" s="69">
        <v>1122898.6200000001</v>
      </c>
      <c r="D12" s="69">
        <v>91312.37</v>
      </c>
      <c r="E12" s="69">
        <f t="shared" si="0"/>
        <v>24197778.049999997</v>
      </c>
      <c r="F12" s="69">
        <f t="shared" ref="F12" si="6">+(D12*1750)</f>
        <v>159796647.5</v>
      </c>
      <c r="G12" s="69">
        <f>+(D12*3001)</f>
        <v>274028422.37</v>
      </c>
      <c r="H12" s="69">
        <v>2443.21</v>
      </c>
      <c r="I12" s="171">
        <f>+(B12+C12+D12+H12)</f>
        <v>50948968.439999998</v>
      </c>
      <c r="J12" s="47">
        <f>+(B12+C12+E12+H12)</f>
        <v>75055434.11999999</v>
      </c>
      <c r="K12" s="171">
        <f>+(B12+C12+F12+H12)</f>
        <v>210654303.57000002</v>
      </c>
      <c r="L12" s="47">
        <f>+(B12+C12+G12+H12)</f>
        <v>324886078.44</v>
      </c>
      <c r="M12" s="275">
        <v>1885</v>
      </c>
      <c r="N12" s="281">
        <f>+(I12+M12)</f>
        <v>50950853.439999998</v>
      </c>
      <c r="O12" s="276">
        <f>+(J12+M12)</f>
        <v>75057319.11999999</v>
      </c>
      <c r="P12" s="277">
        <f>+(K12+M12)</f>
        <v>210656188.57000002</v>
      </c>
      <c r="Q12" s="276">
        <f>+(L12+M12)</f>
        <v>324887963.44</v>
      </c>
    </row>
  </sheetData>
  <mergeCells count="5">
    <mergeCell ref="M4:Q4"/>
    <mergeCell ref="A3:Q3"/>
    <mergeCell ref="A2:Q2"/>
    <mergeCell ref="A4:A5"/>
    <mergeCell ref="B4:L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3</vt:i4>
      </vt:variant>
    </vt:vector>
  </HeadingPairs>
  <TitlesOfParts>
    <vt:vector size="11" baseType="lpstr">
      <vt:lpstr>RESUMEN DE COSTOS</vt:lpstr>
      <vt:lpstr>PROCESO ACTUAL </vt:lpstr>
      <vt:lpstr>PROCESO NUEVO </vt:lpstr>
      <vt:lpstr>BENEFICIO </vt:lpstr>
      <vt:lpstr>AHORRO % </vt:lpstr>
      <vt:lpstr>COSTO TRÁMITES ELIMINADOS</vt:lpstr>
      <vt:lpstr>COSTO NUEVOS TRÁMITES</vt:lpstr>
      <vt:lpstr>RESUMEN COSTOS ELIMINADOS</vt:lpstr>
      <vt:lpstr>'PROCESO ACTUAL '!Área_de_impresión</vt:lpstr>
      <vt:lpstr>'RESUMEN DE COSTOS'!Área_de_impresión</vt:lpstr>
      <vt:lpstr>'RESUMEN DE COSTOS'!Títulos_a_imprimir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2017-08-31T23:09:58Z</dcterms:modified>
</cp:coreProperties>
</file>