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1\DOCUME~1\SECTUR\CUADER~1\GUASDE~1\AJUSTA~1\VERSIO~1\GUASDE~1\PARACO~1\GUASDE~2\MATRIC~1\"/>
    </mc:Choice>
  </mc:AlternateContent>
  <bookViews>
    <workbookView xWindow="0" yWindow="0" windowWidth="11910" windowHeight="8970"/>
  </bookViews>
  <sheets>
    <sheet name="Instrucciones" sheetId="4" r:id="rId1"/>
    <sheet name="Marco Legal y Normativo" sheetId="12" r:id="rId2"/>
    <sheet name="Solicitud de Adhesión " sheetId="3" r:id="rId3"/>
    <sheet name="Tabla de puntuación" sheetId="13" r:id="rId4"/>
    <sheet name="Evaluacion" sheetId="1" r:id="rId5"/>
    <sheet name="Calificacion" sheetId="10" r:id="rId6"/>
    <sheet name="Segunda condicionante " sheetId="14" r:id="rId7"/>
    <sheet name="Referentes" sheetId="5" r:id="rId8"/>
    <sheet name="Comentarios" sheetId="11" r:id="rId9"/>
  </sheets>
  <externalReferences>
    <externalReference r:id="rId10"/>
  </externalReferences>
  <definedNames>
    <definedName name="_xlnm.Print_Area" localSheetId="5">Calificacion!$A$1:$B$7</definedName>
    <definedName name="_xlnm.Print_Area" localSheetId="8">Comentarios!$A$1:$B$3</definedName>
    <definedName name="_xlnm.Print_Area" localSheetId="4">Evaluacion!$A$1:$AE$128</definedName>
    <definedName name="_xlnm.Print_Area" localSheetId="0">Instrucciones!$A$1:$I$10</definedName>
    <definedName name="_xlnm.Print_Area" localSheetId="1">'Marco Legal y Normativo'!$A$1:$B$32</definedName>
    <definedName name="_xlnm.Print_Area" localSheetId="7">Referentes!$A$1:$B$24</definedName>
    <definedName name="_xlnm.Print_Area" localSheetId="2">'Solicitud de Adhesión '!$A$1:$F$33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129" i="1" l="1"/>
  <c r="V80" i="1"/>
  <c r="U80" i="1"/>
  <c r="T80" i="1"/>
  <c r="S80" i="1"/>
  <c r="R80" i="1"/>
  <c r="V79" i="1"/>
  <c r="U79" i="1"/>
  <c r="T79" i="1"/>
  <c r="S79" i="1"/>
  <c r="R79" i="1"/>
  <c r="V78" i="1"/>
  <c r="U78" i="1"/>
  <c r="T78" i="1"/>
  <c r="S78" i="1"/>
  <c r="R78" i="1"/>
  <c r="V77" i="1"/>
  <c r="U77" i="1"/>
  <c r="T77" i="1"/>
  <c r="S77" i="1"/>
  <c r="R77" i="1"/>
  <c r="V127" i="1" l="1"/>
  <c r="U127" i="1"/>
  <c r="T127" i="1"/>
  <c r="S127" i="1"/>
  <c r="R127" i="1"/>
  <c r="V126" i="1"/>
  <c r="U126" i="1"/>
  <c r="T126" i="1"/>
  <c r="S126" i="1"/>
  <c r="R126" i="1"/>
  <c r="V125" i="1"/>
  <c r="U125" i="1"/>
  <c r="T125" i="1"/>
  <c r="S125" i="1"/>
  <c r="R125" i="1"/>
  <c r="V124" i="1"/>
  <c r="U124" i="1"/>
  <c r="T124" i="1"/>
  <c r="S124" i="1"/>
  <c r="R124" i="1"/>
  <c r="V123" i="1"/>
  <c r="U123" i="1"/>
  <c r="T123" i="1"/>
  <c r="S123" i="1"/>
  <c r="R123" i="1"/>
  <c r="V122" i="1"/>
  <c r="U122" i="1"/>
  <c r="T122" i="1"/>
  <c r="S122" i="1"/>
  <c r="R122" i="1"/>
  <c r="V121" i="1"/>
  <c r="U121" i="1"/>
  <c r="T121" i="1"/>
  <c r="S121" i="1"/>
  <c r="R121" i="1"/>
  <c r="V120" i="1"/>
  <c r="U120" i="1"/>
  <c r="T120" i="1"/>
  <c r="S120" i="1"/>
  <c r="R120" i="1"/>
  <c r="V119" i="1"/>
  <c r="U119" i="1"/>
  <c r="T119" i="1"/>
  <c r="S119" i="1"/>
  <c r="R119" i="1"/>
  <c r="V118" i="1"/>
  <c r="U118" i="1"/>
  <c r="T118" i="1"/>
  <c r="S118" i="1"/>
  <c r="R118" i="1"/>
  <c r="V116" i="1"/>
  <c r="U116" i="1"/>
  <c r="T116" i="1"/>
  <c r="S116" i="1"/>
  <c r="R116" i="1"/>
  <c r="V115" i="1"/>
  <c r="U115" i="1"/>
  <c r="T115" i="1"/>
  <c r="S115" i="1"/>
  <c r="R115" i="1"/>
  <c r="V113" i="1"/>
  <c r="U113" i="1"/>
  <c r="T113" i="1"/>
  <c r="S113" i="1"/>
  <c r="R113" i="1"/>
  <c r="V117" i="1"/>
  <c r="U117" i="1"/>
  <c r="T117" i="1"/>
  <c r="S117" i="1"/>
  <c r="R117" i="1"/>
  <c r="V114" i="1"/>
  <c r="U114" i="1"/>
  <c r="T114" i="1"/>
  <c r="S114" i="1"/>
  <c r="R114" i="1"/>
  <c r="V112" i="1"/>
  <c r="U112" i="1"/>
  <c r="T112" i="1"/>
  <c r="S112" i="1"/>
  <c r="R112" i="1"/>
  <c r="V111" i="1"/>
  <c r="U111" i="1"/>
  <c r="T111" i="1"/>
  <c r="S111" i="1"/>
  <c r="R111" i="1"/>
  <c r="V110" i="1"/>
  <c r="U110" i="1"/>
  <c r="T110" i="1"/>
  <c r="S110" i="1"/>
  <c r="R110" i="1"/>
  <c r="V109" i="1"/>
  <c r="U109" i="1"/>
  <c r="T109" i="1"/>
  <c r="S109" i="1"/>
  <c r="R109" i="1"/>
  <c r="V108" i="1"/>
  <c r="U108" i="1"/>
  <c r="T108" i="1"/>
  <c r="S108" i="1"/>
  <c r="R108" i="1"/>
  <c r="V107" i="1"/>
  <c r="U107" i="1"/>
  <c r="T107" i="1"/>
  <c r="S107" i="1"/>
  <c r="R107" i="1"/>
  <c r="V106" i="1"/>
  <c r="U106" i="1"/>
  <c r="T106" i="1"/>
  <c r="S106" i="1"/>
  <c r="R106" i="1"/>
  <c r="V105" i="1"/>
  <c r="U105" i="1"/>
  <c r="T105" i="1"/>
  <c r="S105" i="1"/>
  <c r="R105" i="1"/>
  <c r="V104" i="1"/>
  <c r="U104" i="1"/>
  <c r="T104" i="1"/>
  <c r="S104" i="1"/>
  <c r="R104" i="1"/>
  <c r="V103" i="1"/>
  <c r="U103" i="1"/>
  <c r="T103" i="1"/>
  <c r="S103" i="1"/>
  <c r="R103" i="1"/>
  <c r="V102" i="1"/>
  <c r="U102" i="1"/>
  <c r="T102" i="1"/>
  <c r="S102" i="1"/>
  <c r="R102" i="1"/>
  <c r="V101" i="1"/>
  <c r="U101" i="1"/>
  <c r="T101" i="1"/>
  <c r="S101" i="1"/>
  <c r="R101" i="1"/>
  <c r="V100" i="1"/>
  <c r="U100" i="1"/>
  <c r="T100" i="1"/>
  <c r="S100" i="1"/>
  <c r="R100" i="1"/>
  <c r="V99" i="1"/>
  <c r="U99" i="1"/>
  <c r="T99" i="1"/>
  <c r="S99" i="1"/>
  <c r="R99" i="1"/>
  <c r="V98" i="1"/>
  <c r="U98" i="1"/>
  <c r="T98" i="1"/>
  <c r="S98" i="1"/>
  <c r="R98" i="1"/>
  <c r="V97" i="1"/>
  <c r="U97" i="1"/>
  <c r="T97" i="1"/>
  <c r="S97" i="1"/>
  <c r="R97" i="1"/>
  <c r="V96" i="1"/>
  <c r="U96" i="1"/>
  <c r="T96" i="1"/>
  <c r="S96" i="1"/>
  <c r="R96" i="1"/>
  <c r="V95" i="1"/>
  <c r="U95" i="1"/>
  <c r="T95" i="1"/>
  <c r="S95" i="1"/>
  <c r="R95" i="1"/>
  <c r="V94" i="1"/>
  <c r="U94" i="1"/>
  <c r="T94" i="1"/>
  <c r="S94" i="1"/>
  <c r="R94" i="1"/>
  <c r="V93" i="1"/>
  <c r="U93" i="1"/>
  <c r="T93" i="1"/>
  <c r="S93" i="1"/>
  <c r="R93" i="1"/>
  <c r="V92" i="1"/>
  <c r="U92" i="1"/>
  <c r="T92" i="1"/>
  <c r="S92" i="1"/>
  <c r="R92" i="1"/>
  <c r="V91" i="1"/>
  <c r="U91" i="1"/>
  <c r="T91" i="1"/>
  <c r="S91" i="1"/>
  <c r="R91" i="1"/>
  <c r="V89" i="1"/>
  <c r="U89" i="1"/>
  <c r="T89" i="1"/>
  <c r="S89" i="1"/>
  <c r="R89" i="1"/>
  <c r="V88" i="1"/>
  <c r="U88" i="1"/>
  <c r="T88" i="1"/>
  <c r="S88" i="1"/>
  <c r="R88" i="1"/>
  <c r="V87" i="1"/>
  <c r="U87" i="1"/>
  <c r="T87" i="1"/>
  <c r="S87" i="1"/>
  <c r="R87" i="1"/>
  <c r="V86" i="1"/>
  <c r="U86" i="1"/>
  <c r="T86" i="1"/>
  <c r="S86" i="1"/>
  <c r="R86" i="1"/>
  <c r="V85" i="1"/>
  <c r="U85" i="1"/>
  <c r="T85" i="1"/>
  <c r="S85" i="1"/>
  <c r="R85" i="1"/>
  <c r="V84" i="1"/>
  <c r="U84" i="1"/>
  <c r="T84" i="1"/>
  <c r="S84" i="1"/>
  <c r="R84" i="1"/>
  <c r="V82" i="1"/>
  <c r="U82" i="1"/>
  <c r="T82" i="1"/>
  <c r="S82" i="1"/>
  <c r="R82" i="1"/>
  <c r="V83" i="1"/>
  <c r="U83" i="1"/>
  <c r="T83" i="1"/>
  <c r="S83" i="1"/>
  <c r="R83" i="1"/>
  <c r="V81" i="1"/>
  <c r="U81" i="1"/>
  <c r="T81" i="1"/>
  <c r="S81" i="1"/>
  <c r="R81" i="1"/>
  <c r="V76" i="1"/>
  <c r="U76" i="1"/>
  <c r="T76" i="1"/>
  <c r="S76" i="1"/>
  <c r="R76" i="1"/>
  <c r="V75" i="1"/>
  <c r="U75" i="1"/>
  <c r="T75" i="1"/>
  <c r="S75" i="1"/>
  <c r="R75" i="1"/>
  <c r="V58" i="1"/>
  <c r="U58" i="1"/>
  <c r="T58" i="1"/>
  <c r="S58" i="1"/>
  <c r="R58" i="1"/>
  <c r="V74" i="1"/>
  <c r="U74" i="1"/>
  <c r="T74" i="1"/>
  <c r="S74" i="1"/>
  <c r="R74" i="1"/>
  <c r="V73" i="1"/>
  <c r="U73" i="1"/>
  <c r="T73" i="1"/>
  <c r="S73" i="1"/>
  <c r="R73" i="1"/>
  <c r="V72" i="1"/>
  <c r="U72" i="1"/>
  <c r="T72" i="1"/>
  <c r="S72" i="1"/>
  <c r="R72" i="1"/>
  <c r="V71" i="1"/>
  <c r="U71" i="1"/>
  <c r="T71" i="1"/>
  <c r="S71" i="1"/>
  <c r="R71" i="1"/>
  <c r="V70" i="1"/>
  <c r="U70" i="1"/>
  <c r="T70" i="1"/>
  <c r="S70" i="1"/>
  <c r="R70" i="1"/>
  <c r="V69" i="1"/>
  <c r="U69" i="1"/>
  <c r="T69" i="1"/>
  <c r="S69" i="1"/>
  <c r="R69" i="1"/>
  <c r="V68" i="1"/>
  <c r="U68" i="1"/>
  <c r="T68" i="1"/>
  <c r="S68" i="1"/>
  <c r="R68" i="1"/>
  <c r="V67" i="1"/>
  <c r="U67" i="1"/>
  <c r="T67" i="1"/>
  <c r="S67" i="1"/>
  <c r="R67" i="1"/>
  <c r="V66" i="1"/>
  <c r="U66" i="1"/>
  <c r="T66" i="1"/>
  <c r="S66" i="1"/>
  <c r="R66" i="1"/>
  <c r="V65" i="1"/>
  <c r="U65" i="1"/>
  <c r="T65" i="1"/>
  <c r="S65" i="1"/>
  <c r="R65" i="1"/>
  <c r="V64" i="1"/>
  <c r="U64" i="1"/>
  <c r="T64" i="1"/>
  <c r="S64" i="1"/>
  <c r="R64" i="1"/>
  <c r="V63" i="1"/>
  <c r="U63" i="1"/>
  <c r="T63" i="1"/>
  <c r="S63" i="1"/>
  <c r="R63" i="1"/>
  <c r="V62" i="1"/>
  <c r="U62" i="1"/>
  <c r="T62" i="1"/>
  <c r="S62" i="1"/>
  <c r="R62" i="1"/>
  <c r="V61" i="1"/>
  <c r="U61" i="1"/>
  <c r="T61" i="1"/>
  <c r="S61" i="1"/>
  <c r="R61" i="1"/>
  <c r="V60" i="1"/>
  <c r="U60" i="1"/>
  <c r="T60" i="1"/>
  <c r="S60" i="1"/>
  <c r="R60" i="1"/>
  <c r="V59" i="1"/>
  <c r="U59" i="1"/>
  <c r="T59" i="1"/>
  <c r="S59" i="1"/>
  <c r="R59" i="1"/>
  <c r="V57" i="1"/>
  <c r="U57" i="1"/>
  <c r="T57" i="1"/>
  <c r="S57" i="1"/>
  <c r="R57" i="1"/>
  <c r="V56" i="1"/>
  <c r="U56" i="1"/>
  <c r="T56" i="1"/>
  <c r="S56" i="1"/>
  <c r="R56" i="1"/>
  <c r="V55" i="1"/>
  <c r="U55" i="1"/>
  <c r="T55" i="1"/>
  <c r="S55" i="1"/>
  <c r="R55" i="1"/>
  <c r="V54" i="1"/>
  <c r="U54" i="1"/>
  <c r="T54" i="1"/>
  <c r="S54" i="1"/>
  <c r="R54" i="1"/>
  <c r="V53" i="1"/>
  <c r="U53" i="1"/>
  <c r="T53" i="1"/>
  <c r="S53" i="1"/>
  <c r="R53" i="1"/>
  <c r="V52" i="1"/>
  <c r="U52" i="1"/>
  <c r="T52" i="1"/>
  <c r="S52" i="1"/>
  <c r="R52" i="1"/>
  <c r="V51" i="1"/>
  <c r="U51" i="1"/>
  <c r="T51" i="1"/>
  <c r="S51" i="1"/>
  <c r="R51" i="1"/>
  <c r="V50" i="1"/>
  <c r="U50" i="1"/>
  <c r="T50" i="1"/>
  <c r="S50" i="1"/>
  <c r="R50" i="1"/>
  <c r="V49" i="1"/>
  <c r="U49" i="1"/>
  <c r="T49" i="1"/>
  <c r="S49" i="1"/>
  <c r="R49" i="1"/>
  <c r="V48" i="1"/>
  <c r="U48" i="1"/>
  <c r="T48" i="1"/>
  <c r="S48" i="1"/>
  <c r="R48" i="1"/>
  <c r="V47" i="1"/>
  <c r="U47" i="1"/>
  <c r="T47" i="1"/>
  <c r="S47" i="1"/>
  <c r="R47" i="1"/>
  <c r="V46" i="1"/>
  <c r="U46" i="1"/>
  <c r="T46" i="1"/>
  <c r="S46" i="1"/>
  <c r="R46" i="1"/>
  <c r="V45" i="1"/>
  <c r="U45" i="1"/>
  <c r="T45" i="1"/>
  <c r="S45" i="1"/>
  <c r="R45" i="1"/>
  <c r="V44" i="1"/>
  <c r="U44" i="1"/>
  <c r="T44" i="1"/>
  <c r="S44" i="1"/>
  <c r="R44" i="1"/>
  <c r="V43" i="1"/>
  <c r="U43" i="1"/>
  <c r="T43" i="1"/>
  <c r="S43" i="1"/>
  <c r="R43" i="1"/>
  <c r="V42" i="1"/>
  <c r="U42" i="1"/>
  <c r="T42" i="1"/>
  <c r="S42" i="1"/>
  <c r="R42" i="1"/>
  <c r="V41" i="1"/>
  <c r="U41" i="1"/>
  <c r="T41" i="1"/>
  <c r="S41" i="1"/>
  <c r="R41" i="1"/>
  <c r="V40" i="1"/>
  <c r="U40" i="1"/>
  <c r="T40" i="1"/>
  <c r="S40" i="1"/>
  <c r="R40" i="1"/>
  <c r="V39" i="1"/>
  <c r="U39" i="1"/>
  <c r="T39" i="1"/>
  <c r="S39" i="1"/>
  <c r="R39" i="1"/>
  <c r="V38" i="1"/>
  <c r="U38" i="1"/>
  <c r="T38" i="1"/>
  <c r="S38" i="1"/>
  <c r="R38" i="1"/>
  <c r="V37" i="1"/>
  <c r="U37" i="1"/>
  <c r="T37" i="1"/>
  <c r="S37" i="1"/>
  <c r="R37" i="1"/>
  <c r="V36" i="1"/>
  <c r="U36" i="1"/>
  <c r="T36" i="1"/>
  <c r="S36" i="1"/>
  <c r="R36" i="1"/>
  <c r="V35" i="1"/>
  <c r="U35" i="1"/>
  <c r="T35" i="1"/>
  <c r="S35" i="1"/>
  <c r="R35" i="1"/>
  <c r="V34" i="1"/>
  <c r="U34" i="1"/>
  <c r="T34" i="1"/>
  <c r="S34" i="1"/>
  <c r="R34" i="1"/>
  <c r="V33" i="1"/>
  <c r="U33" i="1"/>
  <c r="T33" i="1"/>
  <c r="S33" i="1"/>
  <c r="R33" i="1"/>
  <c r="V32" i="1"/>
  <c r="U32" i="1"/>
  <c r="T32" i="1"/>
  <c r="S32" i="1"/>
  <c r="R32" i="1"/>
  <c r="V31" i="1"/>
  <c r="U31" i="1"/>
  <c r="T31" i="1"/>
  <c r="S31" i="1"/>
  <c r="R31" i="1"/>
  <c r="V30" i="1"/>
  <c r="U30" i="1"/>
  <c r="T30" i="1"/>
  <c r="S30" i="1"/>
  <c r="R30" i="1"/>
  <c r="V29" i="1"/>
  <c r="U29" i="1"/>
  <c r="T29" i="1"/>
  <c r="S29" i="1"/>
  <c r="R29" i="1"/>
  <c r="V24" i="1"/>
  <c r="U24" i="1"/>
  <c r="T24" i="1"/>
  <c r="S24" i="1"/>
  <c r="R24" i="1"/>
  <c r="V23" i="1"/>
  <c r="U23" i="1"/>
  <c r="T23" i="1"/>
  <c r="S23" i="1"/>
  <c r="R23" i="1"/>
  <c r="V28" i="1"/>
  <c r="U28" i="1"/>
  <c r="T28" i="1"/>
  <c r="S28" i="1"/>
  <c r="R28" i="1"/>
  <c r="V27" i="1"/>
  <c r="U27" i="1"/>
  <c r="T27" i="1"/>
  <c r="S27" i="1"/>
  <c r="R27" i="1"/>
  <c r="V26" i="1"/>
  <c r="U26" i="1"/>
  <c r="T26" i="1"/>
  <c r="S26" i="1"/>
  <c r="R26" i="1"/>
  <c r="V25" i="1"/>
  <c r="U25" i="1"/>
  <c r="T25" i="1"/>
  <c r="S25" i="1"/>
  <c r="R25" i="1"/>
  <c r="V22" i="1"/>
  <c r="U22" i="1"/>
  <c r="T22" i="1"/>
  <c r="S22" i="1"/>
  <c r="R22" i="1"/>
  <c r="V21" i="1"/>
  <c r="U21" i="1"/>
  <c r="T21" i="1"/>
  <c r="S21" i="1"/>
  <c r="R21" i="1"/>
  <c r="V20" i="1"/>
  <c r="U20" i="1"/>
  <c r="T20" i="1"/>
  <c r="S20" i="1"/>
  <c r="R20" i="1"/>
  <c r="V19" i="1"/>
  <c r="U19" i="1"/>
  <c r="T19" i="1"/>
  <c r="S19" i="1"/>
  <c r="R19" i="1"/>
  <c r="V18" i="1"/>
  <c r="U18" i="1"/>
  <c r="T18" i="1"/>
  <c r="S18" i="1"/>
  <c r="R18" i="1"/>
  <c r="V16" i="1"/>
  <c r="U16" i="1"/>
  <c r="T16" i="1"/>
  <c r="S16" i="1"/>
  <c r="R16" i="1"/>
  <c r="V17" i="1"/>
  <c r="U17" i="1"/>
  <c r="T17" i="1"/>
  <c r="S17" i="1"/>
  <c r="R17" i="1"/>
  <c r="V15" i="1"/>
  <c r="U15" i="1"/>
  <c r="T15" i="1"/>
  <c r="S15" i="1"/>
  <c r="R15" i="1"/>
  <c r="V14" i="1"/>
  <c r="U14" i="1"/>
  <c r="T14" i="1"/>
  <c r="S14" i="1"/>
  <c r="R14" i="1"/>
  <c r="V13" i="1"/>
  <c r="U13" i="1"/>
  <c r="T13" i="1"/>
  <c r="S13" i="1"/>
  <c r="R13" i="1"/>
  <c r="V12" i="1"/>
  <c r="U12" i="1"/>
  <c r="T12" i="1"/>
  <c r="S12" i="1"/>
  <c r="R12" i="1"/>
  <c r="V11" i="1"/>
  <c r="U11" i="1"/>
  <c r="T11" i="1"/>
  <c r="S11" i="1"/>
  <c r="R11" i="1"/>
  <c r="V10" i="1"/>
  <c r="U10" i="1"/>
  <c r="T10" i="1"/>
  <c r="S10" i="1"/>
  <c r="R10" i="1"/>
  <c r="V9" i="1"/>
  <c r="U9" i="1"/>
  <c r="T9" i="1"/>
  <c r="S9" i="1"/>
  <c r="R9" i="1"/>
  <c r="V8" i="1"/>
  <c r="U8" i="1"/>
  <c r="T8" i="1"/>
  <c r="S8" i="1"/>
  <c r="R8" i="1"/>
  <c r="V7" i="1"/>
  <c r="U7" i="1"/>
  <c r="T7" i="1"/>
  <c r="S7" i="1"/>
  <c r="R7" i="1"/>
  <c r="V6" i="1"/>
  <c r="U6" i="1"/>
  <c r="T6" i="1"/>
  <c r="S6" i="1"/>
  <c r="R6" i="1"/>
  <c r="V5" i="1"/>
  <c r="U5" i="1"/>
  <c r="T5" i="1"/>
  <c r="S5" i="1"/>
  <c r="R5" i="1"/>
  <c r="A6" i="14" l="1"/>
  <c r="D17" i="13"/>
  <c r="C17" i="13"/>
  <c r="C39" i="12" l="1"/>
  <c r="AC122" i="1"/>
  <c r="AC123" i="1"/>
  <c r="AC124" i="1"/>
  <c r="AC125" i="1"/>
  <c r="AC126" i="1"/>
  <c r="AC127" i="1"/>
  <c r="AC117" i="1"/>
  <c r="AC118" i="1"/>
  <c r="AC119" i="1"/>
  <c r="AC120" i="1"/>
  <c r="AC121" i="1"/>
  <c r="AC106" i="1"/>
  <c r="AC107" i="1"/>
  <c r="AC108" i="1"/>
  <c r="AC109" i="1"/>
  <c r="AC110" i="1"/>
  <c r="AC111" i="1"/>
  <c r="AC112" i="1"/>
  <c r="AC113" i="1"/>
  <c r="AC114" i="1"/>
  <c r="AC115" i="1"/>
  <c r="AC116" i="1"/>
  <c r="AC104" i="1"/>
  <c r="AC105" i="1"/>
  <c r="AC99" i="1"/>
  <c r="AC100" i="1"/>
  <c r="AC101" i="1"/>
  <c r="AC102" i="1"/>
  <c r="AC103" i="1"/>
  <c r="AC92" i="1"/>
  <c r="AC93" i="1"/>
  <c r="AC94" i="1"/>
  <c r="AC95" i="1"/>
  <c r="AC96" i="1"/>
  <c r="AC97" i="1"/>
  <c r="AC98" i="1"/>
  <c r="AC82" i="1"/>
  <c r="AC83" i="1"/>
  <c r="AC84" i="1"/>
  <c r="AC85" i="1"/>
  <c r="AD85" i="1" s="1"/>
  <c r="AC86" i="1"/>
  <c r="AD86" i="1" s="1"/>
  <c r="AC87" i="1"/>
  <c r="AC88" i="1"/>
  <c r="AC89" i="1"/>
  <c r="AC90" i="1"/>
  <c r="AD90" i="1" s="1"/>
  <c r="AC91" i="1"/>
  <c r="AC76" i="1"/>
  <c r="AC77" i="1"/>
  <c r="AC78" i="1"/>
  <c r="AC79" i="1"/>
  <c r="AC80" i="1"/>
  <c r="AC81" i="1"/>
  <c r="AC75" i="1"/>
  <c r="AC54" i="1"/>
  <c r="AC55" i="1"/>
  <c r="AC56" i="1"/>
  <c r="AC57" i="1"/>
  <c r="AC58" i="1"/>
  <c r="AC59" i="1"/>
  <c r="AC60" i="1"/>
  <c r="AC61" i="1"/>
  <c r="AC62" i="1"/>
  <c r="AC63" i="1"/>
  <c r="AC64" i="1"/>
  <c r="AC65" i="1"/>
  <c r="AC66" i="1"/>
  <c r="AC67" i="1"/>
  <c r="AC68" i="1"/>
  <c r="AC69" i="1"/>
  <c r="AD69" i="1" s="1"/>
  <c r="AC70" i="1"/>
  <c r="AC71" i="1"/>
  <c r="AC72" i="1"/>
  <c r="AC73" i="1"/>
  <c r="AC74" i="1"/>
  <c r="AC42" i="1"/>
  <c r="AC43" i="1"/>
  <c r="AC44" i="1"/>
  <c r="AC45" i="1"/>
  <c r="AC46" i="1"/>
  <c r="AC47" i="1"/>
  <c r="AC48" i="1"/>
  <c r="AC49" i="1"/>
  <c r="AC50" i="1"/>
  <c r="AC51" i="1"/>
  <c r="AC52" i="1"/>
  <c r="AC53" i="1"/>
  <c r="AC5" i="1"/>
  <c r="AC6" i="1"/>
  <c r="AC7" i="1"/>
  <c r="AC8" i="1"/>
  <c r="AC9" i="1"/>
  <c r="AC10" i="1"/>
  <c r="AC11" i="1"/>
  <c r="AC12" i="1"/>
  <c r="AC13" i="1"/>
  <c r="AC14" i="1"/>
  <c r="AC15" i="1"/>
  <c r="AC16" i="1"/>
  <c r="AC17" i="1"/>
  <c r="AC18" i="1"/>
  <c r="AD18" i="1"/>
  <c r="AC19" i="1"/>
  <c r="AC20" i="1"/>
  <c r="AC21" i="1"/>
  <c r="AC22" i="1"/>
  <c r="AC23" i="1"/>
  <c r="AC24" i="1"/>
  <c r="AC25" i="1"/>
  <c r="AC26" i="1"/>
  <c r="AC27" i="1"/>
  <c r="AC28" i="1"/>
  <c r="AC29" i="1"/>
  <c r="AC30" i="1"/>
  <c r="AC31" i="1"/>
  <c r="AC32" i="1"/>
  <c r="AC33" i="1"/>
  <c r="AC34" i="1"/>
  <c r="AD34" i="1"/>
  <c r="AC35" i="1"/>
  <c r="AC36" i="1"/>
  <c r="AC37" i="1"/>
  <c r="AC38" i="1"/>
  <c r="AC39" i="1"/>
  <c r="AC40" i="1"/>
  <c r="AC41"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D58" i="1" s="1"/>
  <c r="AB59" i="1"/>
  <c r="AB60" i="1"/>
  <c r="AB61" i="1"/>
  <c r="AB62" i="1"/>
  <c r="AB63" i="1"/>
  <c r="AB64" i="1"/>
  <c r="AB65" i="1"/>
  <c r="AB66" i="1"/>
  <c r="AB67" i="1"/>
  <c r="AB68" i="1"/>
  <c r="AB69" i="1"/>
  <c r="AB70" i="1"/>
  <c r="AB71" i="1"/>
  <c r="AB72" i="1"/>
  <c r="AB73" i="1"/>
  <c r="AB74" i="1"/>
  <c r="AD74" i="1" s="1"/>
  <c r="AB75" i="1"/>
  <c r="AB76" i="1"/>
  <c r="AB77" i="1"/>
  <c r="AB78" i="1"/>
  <c r="AB79" i="1"/>
  <c r="AB80" i="1"/>
  <c r="AB81" i="1"/>
  <c r="AB82" i="1"/>
  <c r="AB83" i="1"/>
  <c r="AB84" i="1"/>
  <c r="AB85" i="1"/>
  <c r="AB86" i="1"/>
  <c r="AB87" i="1"/>
  <c r="AB88" i="1"/>
  <c r="AB89" i="1"/>
  <c r="AB90" i="1"/>
  <c r="AB91" i="1"/>
  <c r="AB92" i="1"/>
  <c r="AB93" i="1"/>
  <c r="AB94" i="1"/>
  <c r="AB95" i="1"/>
  <c r="AB96" i="1"/>
  <c r="AD96" i="1" s="1"/>
  <c r="AB97" i="1"/>
  <c r="AB98" i="1"/>
  <c r="AB99" i="1"/>
  <c r="AB100" i="1"/>
  <c r="AB101" i="1"/>
  <c r="AB102" i="1"/>
  <c r="AB103" i="1"/>
  <c r="AB104" i="1"/>
  <c r="AB105" i="1"/>
  <c r="AD105" i="1" s="1"/>
  <c r="AB106" i="1"/>
  <c r="AB107" i="1"/>
  <c r="AB108" i="1"/>
  <c r="AB109" i="1"/>
  <c r="AB110" i="1"/>
  <c r="AB111" i="1"/>
  <c r="AB112" i="1"/>
  <c r="AB113" i="1"/>
  <c r="AB114" i="1"/>
  <c r="AB115" i="1"/>
  <c r="AB116" i="1"/>
  <c r="AB117" i="1"/>
  <c r="AB118" i="1"/>
  <c r="AB119" i="1"/>
  <c r="AB120" i="1"/>
  <c r="AB121" i="1"/>
  <c r="AB122" i="1"/>
  <c r="AB123" i="1"/>
  <c r="AB124" i="1"/>
  <c r="AB125" i="1"/>
  <c r="AB126" i="1"/>
  <c r="AB127" i="1"/>
  <c r="AA6" i="1"/>
  <c r="AA7" i="1"/>
  <c r="AA8" i="1"/>
  <c r="AA9" i="1"/>
  <c r="AA10" i="1"/>
  <c r="AA11" i="1"/>
  <c r="AA12" i="1"/>
  <c r="AA13" i="1"/>
  <c r="AA14" i="1"/>
  <c r="AA15" i="1"/>
  <c r="AD15" i="1" s="1"/>
  <c r="AA16" i="1"/>
  <c r="AA17" i="1"/>
  <c r="AA18" i="1"/>
  <c r="AA19" i="1"/>
  <c r="AA20" i="1"/>
  <c r="AA21" i="1"/>
  <c r="AA22" i="1"/>
  <c r="AA23" i="1"/>
  <c r="AA24" i="1"/>
  <c r="AA25" i="1"/>
  <c r="AA26" i="1"/>
  <c r="AA27" i="1"/>
  <c r="AA28" i="1"/>
  <c r="AA29" i="1"/>
  <c r="AA30" i="1"/>
  <c r="AA31" i="1"/>
  <c r="AA32" i="1"/>
  <c r="AA33" i="1"/>
  <c r="AA34" i="1"/>
  <c r="AA35" i="1"/>
  <c r="AA36" i="1"/>
  <c r="AA37" i="1"/>
  <c r="AA38" i="1"/>
  <c r="AA39" i="1"/>
  <c r="AD39" i="1" s="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3" i="1"/>
  <c r="AA124" i="1"/>
  <c r="AA125" i="1"/>
  <c r="AA126" i="1"/>
  <c r="AA127" i="1"/>
  <c r="Z6" i="1"/>
  <c r="Z7" i="1"/>
  <c r="Z8" i="1"/>
  <c r="Z9" i="1"/>
  <c r="Z10" i="1"/>
  <c r="Z11" i="1"/>
  <c r="Z12" i="1"/>
  <c r="Z13" i="1"/>
  <c r="Z14" i="1"/>
  <c r="Z15" i="1"/>
  <c r="Z16" i="1"/>
  <c r="Z17" i="1"/>
  <c r="Z18" i="1"/>
  <c r="Z19" i="1"/>
  <c r="Z20" i="1"/>
  <c r="Z21" i="1"/>
  <c r="Z22" i="1"/>
  <c r="Z23" i="1"/>
  <c r="Z24" i="1"/>
  <c r="Z25" i="1"/>
  <c r="AD25" i="1" s="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AD75" i="1" s="1"/>
  <c r="AE75" i="1" s="1"/>
  <c r="D9" i="14" s="1"/>
  <c r="E9" i="14" s="1"/>
  <c r="Z76" i="1"/>
  <c r="Z77" i="1"/>
  <c r="Z78" i="1"/>
  <c r="Z79" i="1"/>
  <c r="Z80" i="1"/>
  <c r="Z81" i="1"/>
  <c r="Z82" i="1"/>
  <c r="Z83" i="1"/>
  <c r="Z84" i="1"/>
  <c r="Z85" i="1"/>
  <c r="Z86" i="1"/>
  <c r="Z87" i="1"/>
  <c r="Z88" i="1"/>
  <c r="Z89" i="1"/>
  <c r="Z90" i="1"/>
  <c r="Z91" i="1"/>
  <c r="Z92" i="1"/>
  <c r="AD92" i="1" s="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Y6" i="1"/>
  <c r="Y7" i="1"/>
  <c r="Y8" i="1"/>
  <c r="AD8" i="1" s="1"/>
  <c r="Y9" i="1"/>
  <c r="Y10" i="1"/>
  <c r="AD10" i="1" s="1"/>
  <c r="Y11" i="1"/>
  <c r="AD11" i="1" s="1"/>
  <c r="Y12" i="1"/>
  <c r="AD12" i="1" s="1"/>
  <c r="Y13" i="1"/>
  <c r="AD13" i="1" s="1"/>
  <c r="Y14" i="1"/>
  <c r="AD14" i="1" s="1"/>
  <c r="Y15" i="1"/>
  <c r="Y16" i="1"/>
  <c r="AD16" i="1" s="1"/>
  <c r="Y17" i="1"/>
  <c r="AD17" i="1" s="1"/>
  <c r="Y18" i="1"/>
  <c r="Y19" i="1"/>
  <c r="AD19" i="1" s="1"/>
  <c r="Y20" i="1"/>
  <c r="AD20" i="1" s="1"/>
  <c r="Y21" i="1"/>
  <c r="AD21" i="1" s="1"/>
  <c r="Y22" i="1"/>
  <c r="AD22" i="1" s="1"/>
  <c r="Y23" i="1"/>
  <c r="AD23" i="1" s="1"/>
  <c r="Y24" i="1"/>
  <c r="AD24" i="1" s="1"/>
  <c r="Y25" i="1"/>
  <c r="Y26" i="1"/>
  <c r="AD26" i="1" s="1"/>
  <c r="Y27" i="1"/>
  <c r="AD27" i="1" s="1"/>
  <c r="Y28" i="1"/>
  <c r="AD28" i="1" s="1"/>
  <c r="Y29" i="1"/>
  <c r="AD29" i="1" s="1"/>
  <c r="Y30" i="1"/>
  <c r="AD30" i="1" s="1"/>
  <c r="Y31" i="1"/>
  <c r="AD31" i="1" s="1"/>
  <c r="Y32" i="1"/>
  <c r="AD32" i="1" s="1"/>
  <c r="Y33" i="1"/>
  <c r="AD33" i="1" s="1"/>
  <c r="Y34" i="1"/>
  <c r="Y35" i="1"/>
  <c r="AD35" i="1" s="1"/>
  <c r="Y36" i="1"/>
  <c r="AD36" i="1" s="1"/>
  <c r="Y37" i="1"/>
  <c r="AD37" i="1" s="1"/>
  <c r="Y38" i="1"/>
  <c r="AD38" i="1" s="1"/>
  <c r="Y39" i="1"/>
  <c r="Y40" i="1"/>
  <c r="AD40" i="1" s="1"/>
  <c r="Y41" i="1"/>
  <c r="AD41" i="1" s="1"/>
  <c r="Y42" i="1"/>
  <c r="Y43" i="1"/>
  <c r="Y44" i="1"/>
  <c r="Y45" i="1"/>
  <c r="Y46" i="1"/>
  <c r="Y47" i="1"/>
  <c r="Y48" i="1"/>
  <c r="Y49" i="1"/>
  <c r="Y50" i="1"/>
  <c r="Y51" i="1"/>
  <c r="Y52" i="1"/>
  <c r="Y53" i="1"/>
  <c r="AD53" i="1" s="1"/>
  <c r="Y54" i="1"/>
  <c r="AD54" i="1" s="1"/>
  <c r="Y55" i="1"/>
  <c r="Y56" i="1"/>
  <c r="AD56" i="1" s="1"/>
  <c r="Y57" i="1"/>
  <c r="Y58" i="1"/>
  <c r="Y59" i="1"/>
  <c r="Y60" i="1"/>
  <c r="AD60" i="1" s="1"/>
  <c r="Y61" i="1"/>
  <c r="Y62" i="1"/>
  <c r="AD62" i="1" s="1"/>
  <c r="Y63" i="1"/>
  <c r="Y64" i="1"/>
  <c r="AD64" i="1" s="1"/>
  <c r="Y65" i="1"/>
  <c r="Y66" i="1"/>
  <c r="AD66" i="1" s="1"/>
  <c r="Y67" i="1"/>
  <c r="Y68" i="1"/>
  <c r="AD68" i="1" s="1"/>
  <c r="Y69" i="1"/>
  <c r="Y70" i="1"/>
  <c r="AD70" i="1" s="1"/>
  <c r="Y71" i="1"/>
  <c r="Y72" i="1"/>
  <c r="AD72" i="1" s="1"/>
  <c r="Y73" i="1"/>
  <c r="Y74" i="1"/>
  <c r="Y75" i="1"/>
  <c r="Y76" i="1"/>
  <c r="Y77" i="1"/>
  <c r="Y78" i="1"/>
  <c r="Y79" i="1"/>
  <c r="AD79" i="1" s="1"/>
  <c r="Y80" i="1"/>
  <c r="Y81" i="1"/>
  <c r="Y82" i="1"/>
  <c r="Y83" i="1"/>
  <c r="Y84" i="1"/>
  <c r="Y85" i="1"/>
  <c r="Y86" i="1"/>
  <c r="Y87" i="1"/>
  <c r="Y88" i="1"/>
  <c r="Y89" i="1"/>
  <c r="Y90" i="1"/>
  <c r="Y91" i="1"/>
  <c r="Y92" i="1"/>
  <c r="Y93" i="1"/>
  <c r="AD93" i="1" s="1"/>
  <c r="Y94" i="1"/>
  <c r="AD94" i="1" s="1"/>
  <c r="Y95" i="1"/>
  <c r="AD95" i="1" s="1"/>
  <c r="Y96" i="1"/>
  <c r="Y97" i="1"/>
  <c r="AD97" i="1" s="1"/>
  <c r="Y98" i="1"/>
  <c r="AD98" i="1" s="1"/>
  <c r="Y99" i="1"/>
  <c r="Y100" i="1"/>
  <c r="Y101" i="1"/>
  <c r="Y102" i="1"/>
  <c r="Y103" i="1"/>
  <c r="Y104" i="1"/>
  <c r="Y105" i="1"/>
  <c r="Y106" i="1"/>
  <c r="Y107" i="1"/>
  <c r="Y108" i="1"/>
  <c r="Y109" i="1"/>
  <c r="Y110" i="1"/>
  <c r="Y111" i="1"/>
  <c r="Y112" i="1"/>
  <c r="Y113" i="1"/>
  <c r="Y114" i="1"/>
  <c r="Y115" i="1"/>
  <c r="Y116" i="1"/>
  <c r="Y117" i="1"/>
  <c r="AD117" i="1" s="1"/>
  <c r="Y118" i="1"/>
  <c r="Y119" i="1"/>
  <c r="AD119" i="1" s="1"/>
  <c r="Y120" i="1"/>
  <c r="AD120" i="1" s="1"/>
  <c r="Y121" i="1"/>
  <c r="AD121" i="1" s="1"/>
  <c r="Y122" i="1"/>
  <c r="Y123" i="1"/>
  <c r="Y124" i="1"/>
  <c r="Y125" i="1"/>
  <c r="Y126" i="1"/>
  <c r="Y127"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C26" i="5"/>
  <c r="B4" i="10"/>
  <c r="X5" i="1"/>
  <c r="Y5" i="1"/>
  <c r="Z5" i="1"/>
  <c r="AA5" i="1"/>
  <c r="AB5" i="1"/>
  <c r="AD80" i="1" l="1"/>
  <c r="AD78" i="1"/>
  <c r="AD127" i="1"/>
  <c r="AD126" i="1"/>
  <c r="AD125" i="1"/>
  <c r="AD124" i="1"/>
  <c r="AD123" i="1"/>
  <c r="AD122" i="1"/>
  <c r="AE122" i="1" s="1"/>
  <c r="D17" i="14" s="1"/>
  <c r="E17" i="14" s="1"/>
  <c r="AD118" i="1"/>
  <c r="AE117" i="1" s="1"/>
  <c r="D16" i="14" s="1"/>
  <c r="E16" i="14" s="1"/>
  <c r="AD116" i="1"/>
  <c r="AD115" i="1"/>
  <c r="AD113" i="1"/>
  <c r="AD114" i="1"/>
  <c r="AD112" i="1"/>
  <c r="AD111" i="1"/>
  <c r="AD110" i="1"/>
  <c r="AD109" i="1"/>
  <c r="AD108" i="1"/>
  <c r="AD107" i="1"/>
  <c r="AD106" i="1"/>
  <c r="AD104" i="1"/>
  <c r="AE104" i="1" s="1"/>
  <c r="D14" i="14" s="1"/>
  <c r="E14" i="14" s="1"/>
  <c r="AD103" i="1"/>
  <c r="AD102" i="1"/>
  <c r="AD101" i="1"/>
  <c r="AD100" i="1"/>
  <c r="AD99" i="1"/>
  <c r="AE92" i="1"/>
  <c r="D12" i="14" s="1"/>
  <c r="E12" i="14" s="1"/>
  <c r="AD91" i="1"/>
  <c r="AD89" i="1"/>
  <c r="AD88" i="1"/>
  <c r="AD87" i="1"/>
  <c r="AD84" i="1"/>
  <c r="AD82" i="1"/>
  <c r="AD83" i="1"/>
  <c r="AD81" i="1"/>
  <c r="AD76" i="1"/>
  <c r="AD63" i="1"/>
  <c r="AD73" i="1"/>
  <c r="AD67" i="1"/>
  <c r="AD61" i="1"/>
  <c r="AD71" i="1"/>
  <c r="AD65" i="1"/>
  <c r="AD59" i="1"/>
  <c r="AD57" i="1"/>
  <c r="AD55" i="1"/>
  <c r="AE54" i="1" s="1"/>
  <c r="D8" i="14" s="1"/>
  <c r="E8" i="14" s="1"/>
  <c r="AD52" i="1"/>
  <c r="AD51" i="1"/>
  <c r="AD47" i="1"/>
  <c r="AD50" i="1"/>
  <c r="AD49" i="1"/>
  <c r="AD48" i="1"/>
  <c r="AD46" i="1"/>
  <c r="AD45" i="1"/>
  <c r="AD44" i="1"/>
  <c r="AD43" i="1"/>
  <c r="AD42" i="1"/>
  <c r="AD9" i="1"/>
  <c r="AD7" i="1"/>
  <c r="AD6" i="1"/>
  <c r="AD5" i="1"/>
  <c r="AE106" i="1" l="1"/>
  <c r="D15" i="14" s="1"/>
  <c r="E15" i="14" s="1"/>
  <c r="AE99" i="1"/>
  <c r="D13" i="14" s="1"/>
  <c r="E13" i="14" s="1"/>
  <c r="AE82" i="1"/>
  <c r="D11" i="14" s="1"/>
  <c r="E11" i="14" s="1"/>
  <c r="AE76" i="1"/>
  <c r="D10" i="14" s="1"/>
  <c r="E10" i="14" s="1"/>
  <c r="AE42" i="1"/>
  <c r="D7" i="14" s="1"/>
  <c r="E7" i="14" s="1"/>
  <c r="AE5" i="1"/>
  <c r="AE128" i="1" l="1"/>
  <c r="A4" i="10" s="1"/>
  <c r="D6" i="14"/>
  <c r="E6" i="14" s="1"/>
</calcChain>
</file>

<file path=xl/sharedStrings.xml><?xml version="1.0" encoding="utf-8"?>
<sst xmlns="http://schemas.openxmlformats.org/spreadsheetml/2006/main" count="510" uniqueCount="459">
  <si>
    <t>F</t>
  </si>
  <si>
    <t>NO.</t>
  </si>
  <si>
    <t>Misión, visión y valores</t>
  </si>
  <si>
    <t>Gestión empresarial</t>
  </si>
  <si>
    <t>Manuales de organización, políticas y procedimientos</t>
  </si>
  <si>
    <t>Comunicación, transparencia y rendición de cuentas</t>
  </si>
  <si>
    <t>Medidas anticorrupción</t>
  </si>
  <si>
    <t>EVIDENCIAS</t>
  </si>
  <si>
    <t>NE</t>
  </si>
  <si>
    <t>ID</t>
  </si>
  <si>
    <t>DO</t>
  </si>
  <si>
    <t>DP</t>
  </si>
  <si>
    <t>DI</t>
  </si>
  <si>
    <t>MR</t>
  </si>
  <si>
    <t>Observaciones</t>
  </si>
  <si>
    <t>Está legalmente constituido</t>
  </si>
  <si>
    <t>Cumple con las medidas de protección civil requeridas</t>
  </si>
  <si>
    <t>Aplica la normatividad laboral vigente</t>
  </si>
  <si>
    <t>Cumple con la normatividad medio ambiental vigente</t>
  </si>
  <si>
    <t>Sistema Nacional de Certificación Turística</t>
  </si>
  <si>
    <t>GOBERNANZA DE LA ORGANIZACIÓN</t>
  </si>
  <si>
    <t>VALOR EVIDENCIAS</t>
  </si>
  <si>
    <t>PUNTOS OBTENIDOS</t>
  </si>
  <si>
    <t>TOTAL</t>
  </si>
  <si>
    <t>SUMATORIA</t>
  </si>
  <si>
    <t>DERECHOS HUMANOS DE LOS TRABAJADORES</t>
  </si>
  <si>
    <t>NIVEL DE MADUREZ</t>
  </si>
  <si>
    <t>REQUISITOS</t>
  </si>
  <si>
    <t>CRITERIOS DE EVALUACIÓN</t>
  </si>
  <si>
    <t>SUBFACTORES</t>
  </si>
  <si>
    <t>Respeto a los derechos humanos</t>
  </si>
  <si>
    <t>No discriminación y atención a grupos vulnerables</t>
  </si>
  <si>
    <t>Equidad de género</t>
  </si>
  <si>
    <t>Inclusión y accesibilidad de personas con discapacidad</t>
  </si>
  <si>
    <t>Prácticas laborales</t>
  </si>
  <si>
    <t>Derecho de asociación</t>
  </si>
  <si>
    <t>Respeto al derecho laboral de los trabajadores</t>
  </si>
  <si>
    <t>Salud, seguridad e higiene en el trabajo</t>
  </si>
  <si>
    <t>Protección civil</t>
  </si>
  <si>
    <t>Desarrollo humano y formación del personal</t>
  </si>
  <si>
    <t>Inversionistas</t>
  </si>
  <si>
    <t>Inversión y rendimientos justos</t>
  </si>
  <si>
    <t>Proveedores</t>
  </si>
  <si>
    <t>Selección, contratación y pago a proveedores</t>
  </si>
  <si>
    <t>Calidad de la proveeduría y alineamiento a la Responsabilidad Social</t>
  </si>
  <si>
    <t>Desarrollo de proveedores</t>
  </si>
  <si>
    <t>Clientes</t>
  </si>
  <si>
    <t>Atención y satisfacción del cliente</t>
  </si>
  <si>
    <t>Resolución de quejas y controversias</t>
  </si>
  <si>
    <t>Prácticas comerciales</t>
  </si>
  <si>
    <t>Protección y privacidad de los datos de los consumidores</t>
  </si>
  <si>
    <t>Competencia</t>
  </si>
  <si>
    <t>Autoridad y legalidad</t>
  </si>
  <si>
    <t>Medio ambiente</t>
  </si>
  <si>
    <t>Uso sustentable de recursos naturales</t>
  </si>
  <si>
    <t>Desarrollo social y comunitario</t>
  </si>
  <si>
    <t>Acciones para el desarrollo comunitario</t>
  </si>
  <si>
    <t>Procesos y mejora continua</t>
  </si>
  <si>
    <t>SI</t>
  </si>
  <si>
    <t>NO</t>
  </si>
  <si>
    <t>RFC</t>
  </si>
  <si>
    <t>CUMPLIMIENTO DEL MARCO LEGAL Y NORMATIVO</t>
  </si>
  <si>
    <t>Cumplimiento</t>
  </si>
  <si>
    <t>REFERENTES / EQUIVALENCIAS</t>
  </si>
  <si>
    <t>REFERENTE / EQUIVALENCIA</t>
  </si>
  <si>
    <t>Referentes</t>
  </si>
  <si>
    <t>Instrucciones de Llenado</t>
  </si>
  <si>
    <t>Abreviaturas</t>
  </si>
  <si>
    <t xml:space="preserve">Sistema Nacional de Certificación Turística </t>
  </si>
  <si>
    <t>Factor</t>
  </si>
  <si>
    <t>F:</t>
  </si>
  <si>
    <t>SNCT:</t>
  </si>
  <si>
    <t>Grado de Cumplimiento / Evidencias</t>
  </si>
  <si>
    <t>TOTAL DE REFERENTES / EQUIVALENCIAS</t>
  </si>
  <si>
    <t>1,751 a 2,000</t>
  </si>
  <si>
    <t>DIAMANTE</t>
  </si>
  <si>
    <t>1,501 a 1,750</t>
  </si>
  <si>
    <t>PLATINO</t>
  </si>
  <si>
    <t>1,251 a 1,500</t>
  </si>
  <si>
    <t>ORO</t>
  </si>
  <si>
    <t>1,001 a 1,250</t>
  </si>
  <si>
    <t>PLATA</t>
  </si>
  <si>
    <t>BRONCE</t>
  </si>
  <si>
    <t>700 a 1,000</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</si>
  <si>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</si>
  <si>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</si>
  <si>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</si>
  <si>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Diagnostico</t>
  </si>
  <si>
    <t>Su diagnostico inicial indica que su establecimiento obtuvo</t>
  </si>
  <si>
    <t>PUNTOS</t>
  </si>
  <si>
    <t xml:space="preserve"> ALCANZO EL NIVEL DE MADUREZ</t>
  </si>
  <si>
    <t>RESPUESTA(S) A PREGUNTA(S)</t>
  </si>
  <si>
    <r>
      <t xml:space="preserve">Distintivo M
</t>
    </r>
    <r>
      <rPr>
        <sz val="11"/>
        <color theme="1"/>
        <rFont val="Soberana Sans Light"/>
        <family val="3"/>
      </rPr>
      <t>Programa de Calidad Moderniza. Sistema de gestión M. SECRETARÍA DE TURISMO</t>
    </r>
  </si>
  <si>
    <r>
      <rPr>
        <b/>
        <sz val="11"/>
        <color theme="1"/>
        <rFont val="Soberana Sans Light"/>
        <family val="3"/>
      </rPr>
      <t xml:space="preserve">Distintivo “Empresa Incluyente Ricardo Rincón Gallardo”
</t>
    </r>
    <r>
      <rPr>
        <sz val="11"/>
        <color theme="1"/>
        <rFont val="Soberana Sans Light"/>
        <family val="3"/>
      </rPr>
      <t>(SECRETARÍA DEL TRABAJO Y PREVISIÓN SOCIAL)</t>
    </r>
  </si>
  <si>
    <t>Normas Mexicanas (NMX) aplicables al subsector</t>
  </si>
  <si>
    <t>Certificaciones, Sellos, Distintivos y Reconocimientos aplicables al subsector</t>
  </si>
  <si>
    <t xml:space="preserve">  El negocio cuenta con misión, visión y valores, asociados a la Responsabilidad Social Empresarial (RSE), la Calidad y la Sustentabilidad</t>
  </si>
  <si>
    <t>Cuenta con misión, visión y valores alienados a la RSE</t>
  </si>
  <si>
    <t>Código de ética o de conducta</t>
  </si>
  <si>
    <t>Se cuenta con un código de ética o de conducta que establece los principios, valores y acciones éticas buscadas por el negocio</t>
  </si>
  <si>
    <t>Cuenta con un código de ética o de conducta formal</t>
  </si>
  <si>
    <t>El código de ética o de conducta es refrendado por todos en el negocio</t>
  </si>
  <si>
    <t>Se cuenta con una plan de negocio o estratégico que es evaluado y retroalimentado para fortalecer las áreas del negocio</t>
  </si>
  <si>
    <t>Cuenta con una plan de negocio o estratégico</t>
  </si>
  <si>
    <t>El plan incluye objetivos, metas y responsables de llevarlos a cabo en el negocio</t>
  </si>
  <si>
    <t>El plan incluye la definición y segmentación de clientes objetivo</t>
  </si>
  <si>
    <t>El plan incluye la identificación y características de la competencia</t>
  </si>
  <si>
    <t>El plan incluye la identificación de fortalezas y limitaciones a través de un análisis FODA.</t>
  </si>
  <si>
    <t>Se evalúa el plan de negocio o estratégico</t>
  </si>
  <si>
    <t>Evalúa el clima laboral, al menos una vez al año</t>
  </si>
  <si>
    <t>Establece un plan de acción para la mejora del clima laboral</t>
  </si>
  <si>
    <t>Evalúa el nivel de liderazgo, al menos una vez al año</t>
  </si>
  <si>
    <t>Establece un plan de acción para la mejora del nivel de liderazgo</t>
  </si>
  <si>
    <t>El consejo opera con normas y procedimientos formales</t>
  </si>
  <si>
    <t>Las normas y procedimientos, incluyen el trato equitativo de todos los accionistas, el acceso a la información y a la capacidad de ejercer sus derechos</t>
  </si>
  <si>
    <t>Se cuenta con un consejo de administración o directivo o familiar que opera formalmente</t>
  </si>
  <si>
    <t>La estructura u organigrama del consejo incluye  comités o responsables de políticas y acciones relacionadas con las cuestiones éticas y sociales del negocio</t>
  </si>
  <si>
    <t xml:space="preserve">La empresa está registrada ante una Asociación o agrupación certificada del subsector al que pertenece para fortalecer su operación </t>
  </si>
  <si>
    <t>Se cuenta con un registro vigente y se participa en las reuniones de la Asociación o agrupación del subsector</t>
  </si>
  <si>
    <t>Se lleva a cabo el intercambio de experiencias de mejores prácticas (benchmarking) con negocios del mismo giro para fortalecer la calidad del servicio que se presta</t>
  </si>
  <si>
    <t>Se cuenta con un Manual de organización, que incluye la estructura organizacional del negocio y la descripción de funciones</t>
  </si>
  <si>
    <t>Cuenta con manual de organización y el organigrama incluye un comité de RSE</t>
  </si>
  <si>
    <t>Existe un método para realizar las revisiones gerenciales y ejecutivas</t>
  </si>
  <si>
    <t>Cuenta con un manual de procedimientos administrativos que incluye políticas de RSE</t>
  </si>
  <si>
    <t>Cuenta con un manual de procedimientos de ventas que incluye políticas de RSE</t>
  </si>
  <si>
    <t>Se cuenta con manuales de procedimientos de las principales áreas del negocio</t>
  </si>
  <si>
    <t>Cuenta con un manual de procedimientos para la adquisición de bienes y servicios e incluye políticas de RSE</t>
  </si>
  <si>
    <t>Cuenta con un manual de procedimientos de recursos humanos que incluye el perfil de puestos y políticas de  RSE</t>
  </si>
  <si>
    <t>Se cuenta con un manual y políticas de  RSE</t>
  </si>
  <si>
    <t>Se lleva a cabo un monitoreo de adecuación entre los valores declarados y su correspondencia en las prácticas cotidianas, en todos los niveles jerárquicos</t>
  </si>
  <si>
    <t>Cuenta con un manual de RSE y se difunde entre las partes interesadas</t>
  </si>
  <si>
    <t>Se cuenta con un programa de RSE implementado en la organización</t>
  </si>
  <si>
    <t>Se cuenta con herramientas estratégicas para establecer una comunicación interna</t>
  </si>
  <si>
    <t>Cuenta con proceso o sistemas de comunicación e información formales</t>
  </si>
  <si>
    <t>Se informa al personal los planes, programas, objetivos, metas y políticas del negocio</t>
  </si>
  <si>
    <t>Se informa al personal los resultados del negocio</t>
  </si>
  <si>
    <t>Cuenta la organización con programas y procesos para involucrar a los colaboradores en las decisiones de la gerencia, tales como cambios importantes en las operaciones de la organización (por ejemplo, reestructuración), así como también en las operaciones diarias</t>
  </si>
  <si>
    <t>Cuenta con un buzón de quejas físico y/o electrónico</t>
  </si>
  <si>
    <t>Se cuenta con procesos de planificación financiera, contable y fiscal</t>
  </si>
  <si>
    <t>Lleva a cabo auditorias financieras</t>
  </si>
  <si>
    <t>Lleva a cabo auditorias contables</t>
  </si>
  <si>
    <t>Llevan a cabo auditorías fiscales</t>
  </si>
  <si>
    <t>Se cuenta con políticas que promueven la adopción de medidas anticorrupción y que prohíban prácticas ilegales</t>
  </si>
  <si>
    <t>Se prohíbe expresamente la utilización de prácticas ilegales, tales como: corrupción, soborno, cohecho,  extorsión, doble contabilidad,  para obtener ventajas económicas</t>
  </si>
  <si>
    <t>Se alienta a los empleados, socios, clientes y proveedores a que informen sobre violaciones de las políticas de la organización y tratamientos inmorales o injustos adoptando protocolos de actuación o procedimientos de denuncia</t>
  </si>
  <si>
    <t>Se cuenta con una política de respeto a la igualdad de oportunidades en el ámbito laboral</t>
  </si>
  <si>
    <t>Cuenta con procesos de reclutamiento y de selección de personal que ofrece igualdad de oportunidades en el acceso a los puestos de trabajo sin mediar  discriminación del trabajador por su origen étnico o nacional, género, edad, discapacidad, condición social, migratoria, de salud, religión, preferencia sexual o estado civil</t>
  </si>
  <si>
    <t>Cuenta con políticas de capacitación y entrenamiento en la empresa que ofrece  igualdad de condiciones a los trabajadores</t>
  </si>
  <si>
    <t>Cuenta con mecanismos para fomentar el acceso  a puestos de trabajo a aquel trabajador que cumpla con el perfil requerido sin mediar  criterios discriminatorios</t>
  </si>
  <si>
    <t>Cuenta con una política salarial que otorga el valor a la responsabilidad del puesto sin discriminación de género o de otra naturaleza</t>
  </si>
  <si>
    <t xml:space="preserve">Se cuenta con una política de contratación de personal acorde a los principios generales de la Ley Federal del Trabajo sobre la no discriminación </t>
  </si>
  <si>
    <t>Adopta prácticas de igualdad de oportunidades de empleo  en el reclutamiento, contratación, capacitación y ascenso, sin hacer referencia a su raza, color, género, orientación sexual, nacionalidad, religión, edad, discapacidad real o percibida, procedencia social, motivos económicos, embarazo, estado de veterano,  afiliación política u opiniones políticas, ser portador o padecer VIH/SIDA, entre otros.</t>
  </si>
  <si>
    <t>Procura un entorno laboral seguro y libre de cualquier forma de discriminación  en cuanto género,  raza, religión u orientación sexual</t>
  </si>
  <si>
    <t>Se cuenta con planes y medidas a favor de la equidad de género</t>
  </si>
  <si>
    <t xml:space="preserve">Cuenta con un plan de acción para promover  la equidad de género en los procesos de selección y contratación laboral </t>
  </si>
  <si>
    <t xml:space="preserve">Cuenta con una políticas de capacitación y entrenamiento que favorece la equidad de genero  </t>
  </si>
  <si>
    <t xml:space="preserve">Cuenta con un plan de acción para promover el desarrollo profesional y mejora del balance trabajo-vida privada </t>
  </si>
  <si>
    <t>Cuenta con un protocolo para la prevención, manejo y seguimiento del acoso sexual</t>
  </si>
  <si>
    <t>Se contempla en su política de contratación de personal, la  Ley General para la Inclusión de las Personas con Discapacidad de la STPS</t>
  </si>
  <si>
    <t xml:space="preserve">Se ha introducido  formas de contratación, de capacitación y/ o a prueba, que facilite la inserción de personas en situación de discapacidad </t>
  </si>
  <si>
    <t>Se ha adecuado las instalaciones de la empresa para hacer el ambiente laboral más amigable a los trabajadores en situación de discapacidad</t>
  </si>
  <si>
    <t>Se permite la libertad de asociación de grupos de colaboradores y/o sindicato al interior del negocio</t>
  </si>
  <si>
    <t>Se respeta el derecho de todos los trabajadores a formar sindicatos y a afiliarse al sindicato de su predilección sin temor de intimidación o represalia, de conformidad con la legislación nacional</t>
  </si>
  <si>
    <t xml:space="preserve">Se implementa mejores prácticas en el manejo de las relaciones laborales </t>
  </si>
  <si>
    <t>Otorga prestaciones conforme a lo establecido por la ley</t>
  </si>
  <si>
    <t>Regulariza y respeta condiciones de contratos individuales y colectivos de trabajo</t>
  </si>
  <si>
    <t>Promueve planes de carrera</t>
  </si>
  <si>
    <t>Otorga valor agregado a los programas de capacitación</t>
  </si>
  <si>
    <t>Establece políticas de incentivación y motivación para el personal</t>
  </si>
  <si>
    <t>Informa y difunde normas laborales</t>
  </si>
  <si>
    <t>Presta atención a servicios de salud en el lugar de trabajo</t>
  </si>
  <si>
    <t>Redacta, da a conocer y respeta el reglamento interior de trabajo</t>
  </si>
  <si>
    <t>Se cuenta con un programa de gestión de seguridad</t>
  </si>
  <si>
    <t>Se cuenta con una Comisión  de Seguridad e Higiene</t>
  </si>
  <si>
    <t>Se implementan planes de prevención y control de accidentes en la operación de las naves como parte de su programa  global de gestión de seguridad</t>
  </si>
  <si>
    <t>Cuenta con un programa estándar de comunicación de seguridad en el trabajo (los empleados de las aerolíneas cuentan con información actualizada sobre los brotes de enfermedades existentes y los métodos adecuados  para prevenir su transmisión; se cuenta con una política de gestión dirigida a aquellos pasajeros  que muestren síntomas de una enfermedad y que procedan o lleguen a zonas afectadas por un brote)</t>
  </si>
  <si>
    <t>Se cuenta con un plan de manejo de pesticidas que describa detalladamente el procedimiento para la selección y aplicación de pesticidas (incluida la duración, frecuencia y calendario de la aplicación)</t>
  </si>
  <si>
    <t>Cuenta con un programa para proporcionar a los empleados de las aerolíneas los necesarios períodos de descanso que garantice el mantenimiento de la carga de trabajo y el desempeño de las tareas de acuerdo con la normativa aplicable</t>
  </si>
  <si>
    <t>Se cuenta con un programa interno de protección civil</t>
  </si>
  <si>
    <t>Cuenta con un programa de protección civil para la prevención de lesiones, enfermedades y accidentes laborales, así como para el tratamiento de emergencias gratuita</t>
  </si>
  <si>
    <t xml:space="preserve">Se cuenta con una política de capacitación constante y mejora continua   </t>
  </si>
  <si>
    <t>Cuenta con programas de  capacitación y adiestramiento continuo dirigidos al personal de tierra, abordando  acciones formativas relacionadas, con la seguridad contra incendios, la manipulación de cargas y productos químicos, la atención al cliente interno y externo, los sistemas de reservas, la emisión automática de billetes, la recepción de pasajeros, la reclamación de equipajes</t>
  </si>
  <si>
    <t>Cuenta con programas de  capacitación y adiestramiento continuo dirigidos a la instrucción de pilotos y técnicos de vuelo, que tiene como objetivo mantener la idoneidad y actualizar las certificaciones que las autoridades aeronáuticas exigen para asumir operaciones de vuelo (sus programas contemplan, entre otros, un teórico de aviones de la flota, un simulador de aviones, un CRM inicial o  Administración de Recursos de la  Tripulación y sucesivas actualizaciones, la capacitación para una nueva categoría de aeronave, las normas y procedimientos de despachos en los aviones de la flota y las normas y procedimientos de despacho y los sistemas de peso y balanceo)</t>
  </si>
  <si>
    <t>Cuenta con programas de  capacitación y adiestramiento continuo dirigidos a la instrucción del personal técnico de mantenimiento para la reparación y puesta a punto de aeronaves, motores y demás componentes. De igual manera, le capacita para certificar su idoneidad y experiencia ante las autoridades competentes y las compañías fabricantes</t>
  </si>
  <si>
    <t>Cuenta con programas de  capacitación y adiestramiento continuo dirigido a la Tripulaciones de cabina, que tienen como objetivo desarrollar y actualizar los conocimientos, habilidades y destrezas en lo referente a las normas, procedimientos, secuencias de trabajo a bordo y técnicas de servicio</t>
  </si>
  <si>
    <t>Cuenta con mecanismos para evaluar el cumplimiento y calidad de los programas de capacitación y da seguimiento a los resultados</t>
  </si>
  <si>
    <t>Cuenta con un plan de incentivos para sus trabajadores, basado en mecanismos de evaluación del desempeño, con el objeto de garantizar la satisfacción del cliente</t>
  </si>
  <si>
    <t>Se informa de los resultados financieros a los accionistas o inversionistas</t>
  </si>
  <si>
    <t>Se presenta anualmente un reporte de resultados económicos de la empresa a los accionistas con información transparente de la utilidad neta, indicadores del rendimiento del activo y del patrimonio, así como de su posición financiera</t>
  </si>
  <si>
    <t xml:space="preserve">Se cuenta con un procedimiento para la selección de proveedores </t>
  </si>
  <si>
    <t>Cuenta con una política de selección de proveedores con criterios de precio, calidad, entrega y confianza</t>
  </si>
  <si>
    <t>Cuenta con un procedimiento para gestionar compras</t>
  </si>
  <si>
    <t>Cuenta con una política de pago a proveedores</t>
  </si>
  <si>
    <t>Se cuenta con una metodología para la evaluación de los proveedores</t>
  </si>
  <si>
    <t>Se registra una evaluación que hace la oficina de compras de la empresa  al pro-veedor, asignándosele una calificación en base a la calidad, facilidades de pago ofrecidas, atención del proveedor y otros criterios</t>
  </si>
  <si>
    <t>Se requiere a los proveedores una serie de requisitos y objetivos alienados a los principios de la responsabilidad social, con la posibilidad de verificar requisitos específicos</t>
  </si>
  <si>
    <t>Se cuenta con un  programa de desarrollo de proveedores</t>
  </si>
  <si>
    <t>Establece relaciones de largo plazo con sus proveedores para generar desarrollo y valor compartido, preocupándose especialmente de asegurar la calidad de los servicios y productos por medio del traspaso de las mejores prácticas de la industria</t>
  </si>
  <si>
    <t>Protección de la seguridad y salud de los consumidores</t>
  </si>
  <si>
    <t>Se cuenta con un programa de seguridad aérea</t>
  </si>
  <si>
    <t>Cuenta con programas de seguridad aérea orientados a la prevención, investigación, análisis de incidentes y accidentes, prevención de actos de interferencia ilícita y preparación de respuesta a la emergencia</t>
  </si>
  <si>
    <t>Cuentan con un Plan de Seguridad consistente en normas y procedimientos internacionales, al tiempo que colaboran con los administradores de los aeropuertos y otras  autoridades públicas competentes para prevenir y responder a los problemas de seguridad que puedan plantearse en tierra necesarias para garantizar la seguridad de los pasajeros frente a posibles actos criminales</t>
  </si>
  <si>
    <t>El personal de la empresa expuesto a situaciones de riesgo cuenta con  capacitación para identificar y gestionar situaciones potencialmente violentas, incluyendo métodos para valorar y manejar situaciones de enfermedades existentes y aplicar métodos adecuados para prevenir su transmisión</t>
  </si>
  <si>
    <t>Se cuenta con un programa para informar a los pasajeros de  los procedimientos de seguridad antes de cada vuelo</t>
  </si>
  <si>
    <t xml:space="preserve">Se cuenta con una política de atención al cliente </t>
  </si>
  <si>
    <t>Cuenta con un programa de  mejora de la calidad de los servicios (amabilidad y actitud del servicio del personal; eficiencia del proceso de check-in; condiciones físicas de los aviones; limpieza interior de los aviones; comodidad de los asientos; calidad de los alimentos y bebidas; entretenimiento en vuelo; puntualidad de los vuelos; precios más bajos, información más completa)</t>
  </si>
  <si>
    <t>Cuenta con una política que explicita que  la garantía es significativa para el cliente y compensa su insatisfacción</t>
  </si>
  <si>
    <t>Establece procedimientos más sencillos para la presentación de reclamaciones, así como mecanismos extrajudiciales de solución de litigios</t>
  </si>
  <si>
    <t>Cuenta con mecanismos para conocer la satisfacción de sus clientes</t>
  </si>
  <si>
    <t>Se cuenta con un sistema de resolución de quejas y controversias</t>
  </si>
  <si>
    <t>Cuenta con representantes del servicio al cliente que resuelve los problemas in situ o procesa la quejas a través de mecanismos  con la consigna de dar soluciones de forma inmediata a los pasajeros</t>
  </si>
  <si>
    <t>Lleva un registro de las quejas y controversia, además de estudiar la información con el fin de determinar qué es lo que quiere el público consumidor y de identificar áreas problemáticas que requieran una atención particular</t>
  </si>
  <si>
    <t>Prácticas comerciales justas y responsables</t>
  </si>
  <si>
    <t xml:space="preserve">Se cuenta con un código  ético de prácticas comerciales </t>
  </si>
  <si>
    <t>Informa de forma veraz y oportuna  a los consumidores en cuanto al servicio ofrecido, su precio, condiciones de contratación y otras características relevantes, así como sobre las bases de las promociones y ofertas y el tiempo o plazo de su duración</t>
  </si>
  <si>
    <t>Impulsa las prácticas comerciales justas y responsables con los clientes, socios comerciales, proveedores y partes interesadas de conformidad con la legislación  comercial vigente</t>
  </si>
  <si>
    <t>Cuentan con programas de capacitación para que  los empleados cumplan con las prácticas comerciales  responsables</t>
  </si>
  <si>
    <t>Mercadotecnia y publicidad, responsable y transparente</t>
  </si>
  <si>
    <t>Se cuenta con  prácticas de mercadotecnia y publicidad responsables</t>
  </si>
  <si>
    <t xml:space="preserve">Cuenta con un plan de mercadotecnia: ventas, precios, servicios, distribución y promoción, con criterios éticos </t>
  </si>
  <si>
    <t>Los materiales publicitarios y de promoción siempre son veraces, cumplen con los términos y condiciones  de cualquier autorización de marketing (es decir, no hacen promoción no incluida en el servicio) y describen de forma justa y precisa los servicios, sin inducir a interpretaciones erróneas</t>
  </si>
  <si>
    <t xml:space="preserve">Se respeta la privacidad de información de terceros </t>
  </si>
  <si>
    <t>Respeta y se compromete a proteger  la privacidad de todas las personas  con las que entabla relaciones comerciales (clientes, colaboradores, proveedores, contratistas o profesionales del sector aéreo) en conformidad con las leyes aplicables</t>
  </si>
  <si>
    <t>Aplica políticas y programas  de formación sobre su cumplimiento para que los empleados pertinentes entiendan sus propias obligaciones con la gestión de información personal conforme a las leyes aplicables</t>
  </si>
  <si>
    <t>Competencia justa y antimonopolio</t>
  </si>
  <si>
    <t>Se respetan los derechos de propiedad nacional e internacional</t>
  </si>
  <si>
    <t xml:space="preserve">Implementa políticas y prácticas que promueven el respeto de los derechos de  propiedad, marcas y patentes </t>
  </si>
  <si>
    <t>Cuenta con una política que prohíbe involucrarse en actividades que violen los derechos de propiedad, la falsificación y la piratería</t>
  </si>
  <si>
    <t xml:space="preserve">Promueve entre sus colaboradores una política de trato justo y honesto hacia la competencia </t>
  </si>
  <si>
    <t>Promueve una política en la que se ofrece precios competitivos, justos y en ofertas sin poner en desventaja a la competencia</t>
  </si>
  <si>
    <t>Realiza sus actividades de manera coherente con las leyes y regulaciones en materia de competencia</t>
  </si>
  <si>
    <t xml:space="preserve">  Se respeta la competencia justa y honesta</t>
  </si>
  <si>
    <t>Cumplimiento de las leyes, reglamentos, normas y lineamientos nacionales e internacionales</t>
  </si>
  <si>
    <t>Se tienen políticas y prácticas: para mantener el cumplimiento de las leyes, reglamentos, normas y lineamientos nacionales e internacionales; para conocer dichos ordenamiento o normatividad; y para cuando cambien se ajusten a ellos</t>
  </si>
  <si>
    <t>Cumple con todas las leyes, reglamentaciones  y demás disposiciones que se encuentren en vigor,  sean nacionales e internacionales  que apliquen a cualquier área y actividad de la empresa</t>
  </si>
  <si>
    <t>Rechaza y denuncia cualquier forma de ilegalidad  que practique cualquier  persona física o moral que tenga relación con la empresa</t>
  </si>
  <si>
    <t>Acciones de prevención, y mitigación del impacto ambiental generado por la contaminación, protección de la biodiversidad y restauración de hábitats</t>
  </si>
  <si>
    <t>Se aplica un enfoque preventivo orientado al desafío de la protección medioambiental</t>
  </si>
  <si>
    <t>Se cuenta con un sistema de gestión ambiental que detecte áreas de oportunidad en el manejo de sustancias químicas, el control de derrames, reducción en la generación de residuos peligrosos o bien el reciclado</t>
  </si>
  <si>
    <t xml:space="preserve">Se adoptan medidas para prevenir, minimizar o controlar los efectos del ruido en las operaciones de las aeronaves </t>
  </si>
  <si>
    <t>Se adoptan medidas para prevenir y minimizar las emisiones de gases durante las actividades de mantenimiento y operación de vuelo de las aeronaves</t>
  </si>
  <si>
    <t>Se compromete a adoptar prácticas que no perjudiquen el medio ambiente</t>
  </si>
  <si>
    <t>Busca continuamente formas de ir más allá de las regulaciones ambientales actuales</t>
  </si>
  <si>
    <t>Aprovecha cada oportunidad de reducir su huella de carbono</t>
  </si>
  <si>
    <t>Se lleva a cabo programas de seguimiento ambiental para aquellas actividades identificadas por su potencial impacto negativo en el ambiente durante las operaciones normales   y condiciones alteradas</t>
  </si>
  <si>
    <t xml:space="preserve">Se aplican acciones  para el uso sustentable de recursos naturales </t>
  </si>
  <si>
    <t>Dentro de su procesos administrativos, utiliza  insumos amigables con el medio ambiente, biodegradables e inocuos</t>
  </si>
  <si>
    <t>Reutiliza papel y utiliza sistemas informáticos que permiten reducir el consumo de papel</t>
  </si>
  <si>
    <t>Recicla los desechos y adopta hábitos de compras corporativas ecológicos, siempre que sea posible</t>
  </si>
  <si>
    <t>Se utiliza los recursos materiales, energía y agua de forma racional y eficiente</t>
  </si>
  <si>
    <t xml:space="preserve">Impulso al desarrollo social </t>
  </si>
  <si>
    <t xml:space="preserve">Se realizan acciones y desarrollan proyectos que contribuyan a impulsar el desarrollo social de la comunidad  </t>
  </si>
  <si>
    <t xml:space="preserve">Usa proveedores locales cuando es posible </t>
  </si>
  <si>
    <t>Contrata personas de la localidad o comunidades aledañas para cubrir al menos el 60% de las contrataciones de persona</t>
  </si>
  <si>
    <t>Colabora con el desarrollo de actividades culturales, educativas y tecnológicas, en proyectos de investigación, y programas de formación profesional y atención comunitaria (por ejemplo, se definen los perfiles necesarios de mano de obra calificada y profesionales requeridos por el sector; se apoyan la realización de prácticas profesionales y pasantías, así como la posibilidad de que el trabajo final de carrera o tesina de grado pueda ser un proyecto realizado en el marco de la empresa)</t>
  </si>
  <si>
    <t>Se realizan  acciones de  apoyo comunitario como parte de su estrategia de Responsabilidad Social Empresarial (RSE)</t>
  </si>
  <si>
    <t>Realiza proyectos en beneficio de la comunidad, como apoyar a fundaciones en el país, en especial en los temas de salud, educación y deporte, hacer donaciones e impulsar programas de voluntariado para reforestaciones y reciclaje de papel u otros materiales</t>
  </si>
  <si>
    <t>Responde de forma apropiada a cualquier crisis humanitaria en la que se necesite sus servicios o conocimientos específicos</t>
  </si>
  <si>
    <t>Se adhiere a  una cultura de procesos y mejora continua</t>
  </si>
  <si>
    <t>Establece políticas dirigidas hacia  la   mejora continua de los procesos operativos y administrativos de la empresa</t>
  </si>
  <si>
    <t>Establece controles y registros de acciones preventivas, correctivas y de mejora continua</t>
  </si>
  <si>
    <t>Verifica periódicamente la efectividad de sus programas, planes, procesos, procedimientos y políticas</t>
  </si>
  <si>
    <t>Colabora en conjunto con la Cámara o Asociación a la que pertenece el giro comercial, con el objeto de intercambiar experiencias de mejores prácticas para una mejora continua en la calidad del servicio que se presta</t>
  </si>
  <si>
    <t>Revisión de prácticas de Calidad y RSE</t>
  </si>
  <si>
    <t>Se revisan   las prácticas de calidad y Responsabilidad Social Empresarial (RSE)</t>
  </si>
  <si>
    <t>Establece un programa o plan de revisión de prácticas de calidad y responsabilidad social empresarial de la empresa</t>
  </si>
  <si>
    <t>Informes de Sustentabilidad</t>
  </si>
  <si>
    <t>Se realizan informes de sustentabilidad periódicamente</t>
  </si>
  <si>
    <t>Desarrolla informes de sustentabilidad que abarquen aspectos ambientales, sociales y financieros para dar a conocer los impactos de las compañías</t>
  </si>
  <si>
    <t>Distintivo Empresa Socialmente Responsable
NMX-SAST-26000-IMNC-2011</t>
  </si>
  <si>
    <t>Distintivo Empresa Socialmente Responsable
NMX-SAST-26000-IMNC-2011
NMX-CC-9004-IMNC-2009</t>
  </si>
  <si>
    <t>Distintivo Empresa Socialmente Responsable
NMX-SAST-26000-IMNC-2011
Certificado de Calidad Ambiental turística Normas Mexicanas : NMX_AA-162-SCFI-2012 y NMX-AA-163-SCFI-2012 
ISO 14001:2004
Distintivo S</t>
  </si>
  <si>
    <t>NOM-036-SCT3-2000
Distintivo Empresa Socialmente Responsable
NMX-SAST-26000-IMNC-2011
Certificado de Calidad Ambiental turística Normas Mexicanas : NMX_AA-162-SCFI-2012 y NMX-AA-163-SCFI-2012 
ISO 14001:2004
Distintivo S</t>
  </si>
  <si>
    <t>Distintivo Empresa Socialmente Responsable
NMX-SAST-26000-IMNC-2011
NOM-008-SCT3-2002
Modificación a la NOM-008-SCT3-2002
NOM-036-SCT3-2000
NOM-019-STPS-2011</t>
  </si>
  <si>
    <t>NMX-CC-9001-IMNC-2008  (Equivalente nacional de ISO 9001:2008.
NMX-SAST-26000-IMNC-2011
Distintivo Empresa Socialmente Responsable
NMX-SAST-26000-IMNC-2011</t>
  </si>
  <si>
    <t>Distintivo Empresa Socialmente Responsable
NMX-SAST-26000-IMNC-2011
NMX-CC-9001-IMNC-2008  (Equivalente nacional de ISO 9001:2008)
NMX-CC-9004-IMNC-2009</t>
  </si>
  <si>
    <t>NOM-019-STPS-2011
Certificado de Explotador Aéreo (AOC)
NOM-008-SCT3-2002
Modificación a la NOM-008-SCT3-2002
Distintivo Empresa Socialmente Responsable
NMX-SAST-26000-IMNC-2011</t>
  </si>
  <si>
    <t>Distintivo Empresa Socialmente Responsable
NMX-SAST-26000-IMNC-2011
NMX-R-025-SCFI-2008
CERTIFICACIÓN EQUIDAD Y GÉNERO
Distintivo Empresa Familiarmente  Responsable</t>
  </si>
  <si>
    <t>Distintivo Empresa Socialmente Responsable
NMX-SAST-26000-IMNC-2011
NMX-R-025-SCFI-2008
CERTIFICACIÓN EQUIDAD Y GÉNERO</t>
  </si>
  <si>
    <t>Distintivo Empresa Incluyente
Distintivo Empresa Socialmente Responsable
NMX-SAST-26000-IMNC-2011
NMX-R-025-SCFI-2008
CERTIFICACIÓN EQUIDAD Y GÉNERO
Distintivo Empresa Familiarmente  Responsable
NMX-R-050-SCFI-2006</t>
  </si>
  <si>
    <t>Distintivo Empresa Familiarmente 
Responsable
Distintivo Empresa Incluyente
Distintivo Empresa Socialmente Responsable
NMX-SAST-26000-IMNC-2011
NMX-R-025-SCFI-2008
CERTIFICACIÓN EQUIDAD Y GÉNERO</t>
  </si>
  <si>
    <t>NMX-CC-9001-IMNC-2008
NMX-CC-9004-IMNC-2009
Distintivo “M”
Distintivo M II
Distintivo Empresa Familiarmente Responsable
NMX-SAST-26000-IMNC-2011
Distintivo Empresa Socialmente Responsable
Distintivo Empresa Incluyente
NMX-R-025-SCFI-2008
CERTIFICACIÓN EQUIDAD Y GÉNERO</t>
  </si>
  <si>
    <t>NMX-TT-010-IMNC-2008.
NMX-CC-9001-IMNC-2008  (Equivalente nacional de ISO 9001:2008.
NMX-CC-9004-IMNC-2009
Distintivo “Moderniza I”
Contrato Tipo de Mediación para la Prestación de Servicios Turísticos (PROFECO)
Distintivo “Moderniza II”
Distintivo Empresa Familiarmente Responsable
NMX-SAST-26000-IMNC-2011
Distintivo Empresa Incluyente “Gilberto Rincón Gallardo”</t>
  </si>
  <si>
    <t>NMX-TT-010-IMNC-2008.
NMX-CC-9001-IMNC-2008  (Equivalente nacional de ISO 9001:2008.
NMX-CC-9004-IMNC-2009
Distintivo “Moderniza I”
Distintivo “Moderniza II”
Distintivo Empresa Familiarmente Responsable
NMX-R-025-SCFI-2012
NMX-SAST-26000-IMNC-2011
Sello de Calidad “Punto Limpio”
Distintivo Empresa Incluyente “Gilberto Rincón Gallardo”</t>
  </si>
  <si>
    <t>Subsector Transporte Aéreo</t>
  </si>
  <si>
    <t xml:space="preserve">Certificado de Calidad Ambiental turística Normas Mexicanas: NMX_AA-162-SCFI-2012 y NMX-AA-163-SCFI-2012 </t>
  </si>
  <si>
    <r>
      <t xml:space="preserve">NMX-AA-162-SCFI-2012.  </t>
    </r>
    <r>
      <rPr>
        <sz val="11"/>
        <color theme="1"/>
        <rFont val="Soberana Sans Light"/>
        <family val="3"/>
      </rPr>
      <t>Auditoría ambiental – Metodología para realizar auditorías y diagnósticos, ambientales y verificaciones de cumplimiento del plan de acción - Determinación del nivel de desempeño ambiental de una empresa - Evaluación del desempeño de auditores ambientales</t>
    </r>
  </si>
  <si>
    <t>NMX-AA-163-SCFI-2012.  Auditoría Ambiental-Procedimiento y Requisitos para elaborar un Reporte de Desempeño Ambiental de las Empresas</t>
  </si>
  <si>
    <r>
      <rPr>
        <b/>
        <sz val="11"/>
        <color theme="1"/>
        <rFont val="Soberana Sans Light"/>
        <family val="3"/>
      </rPr>
      <t xml:space="preserve">NMX-CC-10001-IMNC-2012.- Gestión de calidad-Satisfacción del cliente-Directrices para los códigos de conducta de las organizaciones
</t>
    </r>
    <r>
      <rPr>
        <sz val="11"/>
        <color theme="1"/>
        <rFont val="Soberana Sans Light"/>
        <family val="3"/>
      </rPr>
      <t>Gestión de la calidad. Satisfacción del cliente. Directrices para el tratamiento de las quejas en las organizaciones</t>
    </r>
  </si>
  <si>
    <t>NMX-CC-10002-IMNC-2005.- Gestión de la calidad-Satisfacción del cliente-Directrices para el tratamiento de quejas en las organizaciones</t>
  </si>
  <si>
    <t>NMX-CC-10003-INMC-2012.- Gestión de la calidad - Satisfacción del cliente - Directrices para la resolución de conflictos externa a las organizaciones</t>
  </si>
  <si>
    <t>NMX-CC-9001-IMNC-2008.-  (Equivalente nacional de ISO 9001:2008) Sistema de Gestión de la Calidad-Requisitos</t>
  </si>
  <si>
    <t>NMX-CC-9004-IMNC-2009.- Gestión para el éxito sostenido de una organización-Enfoque de gestión de calidad</t>
  </si>
  <si>
    <t>NMX-R-025-SCFI-2012.- Para la Igualdad Laboral entre Mujeres y Hombres (Cancela a la NMX-R-025-SCFI-2009)</t>
  </si>
  <si>
    <t>NMX-SAST-26000-IMNC-2011/ISO 26000-2010.Guía de Responsabilidad Social (No certificable)</t>
  </si>
  <si>
    <t>NMX-R-050-SCFI-2006.- Accesibilidad de las personas con discapacidad a espacios construidos de servicio al público-Especificaciones de seguridad</t>
  </si>
  <si>
    <t>Distintivo MII
Programa Moderniza Especializada (M II). SECTUR</t>
  </si>
  <si>
    <t>Sello de Calidad “Punto Limpio”. SECTUR
Programa Nacional para las Buenas Prácticas para la Calidad Higiénica de las MIPYMES Turísticas Punto Limpio. SECTUR</t>
  </si>
  <si>
    <t>Distintivo Empresa Socialmente Responsable (ESR).
Centro Mexicano para la Filantropía (CEMEFI).</t>
  </si>
  <si>
    <t>Distintivo S de Sustentabilidad
Programa de Buenas Prácticas de Sustentabilidad. SECTUR</t>
  </si>
  <si>
    <t>Certificación Earth Check: Sostenibilidad. 
Programa Estándares Earth Check Internacional</t>
  </si>
  <si>
    <t>Distintivo Empresa Incluyente “Gilberto Rincón Gallardo”. STPS</t>
  </si>
  <si>
    <t>Distintivo Empresa Familiarmente Responsable. (STPS)</t>
  </si>
  <si>
    <t>ISO 14001:2004.- Sistema de gestión ambiental- Requisitos con orientación para su uso</t>
  </si>
  <si>
    <t>Marco Legal y Normativo</t>
  </si>
  <si>
    <r>
      <rPr>
        <b/>
        <sz val="11"/>
        <color theme="1"/>
        <rFont val="Soberana Sans Light"/>
        <family val="3"/>
      </rPr>
      <t>LEY GENERAL DE PROTECCION CIVIL (FEDERAL Y LOCAL)</t>
    </r>
    <r>
      <rPr>
        <sz val="11"/>
        <color theme="1"/>
        <rFont val="Soberana Sans Light"/>
        <family val="3"/>
      </rPr>
      <t xml:space="preserve">
Medidas de seguridad. Cuando no requiera de un programa interno de protección civil, por tener un aforo menor a 50 personas</t>
    </r>
  </si>
  <si>
    <r>
      <rPr>
        <b/>
        <sz val="11"/>
        <color theme="1"/>
        <rFont val="Soberana Sans Light"/>
        <family val="3"/>
      </rPr>
      <t>LEY DEL IMSS</t>
    </r>
    <r>
      <rPr>
        <sz val="11"/>
        <color theme="1"/>
        <rFont val="Soberana Sans Light"/>
        <family val="3"/>
      </rPr>
      <t xml:space="preserve">
Inscripción del registro empresarial ante el Instituto Mexicano del Seguro Social</t>
    </r>
  </si>
  <si>
    <r>
      <rPr>
        <b/>
        <sz val="11"/>
        <color theme="1"/>
        <rFont val="Soberana Sans Light"/>
        <family val="3"/>
      </rPr>
      <t>CÓDIGO FISCAL DE LA FEDERACIÓN</t>
    </r>
    <r>
      <rPr>
        <sz val="11"/>
        <color theme="1"/>
        <rFont val="Soberana Sans Light"/>
        <family val="3"/>
      </rPr>
      <t xml:space="preserve">
Alta en Secretaria de Hacienda y Crédito Público</t>
    </r>
  </si>
  <si>
    <r>
      <rPr>
        <b/>
        <sz val="11"/>
        <color theme="1"/>
        <rFont val="Soberana Sans Light"/>
        <family val="3"/>
      </rPr>
      <t>LEY FEDERAL DEL TRABAJO</t>
    </r>
    <r>
      <rPr>
        <sz val="11"/>
        <color theme="1"/>
        <rFont val="Soberana Sans Light"/>
        <family val="3"/>
      </rPr>
      <t xml:space="preserve">
Normatividad aplicable en condiciones generales de trabajo y en materia de capacitación - Normatividad aplicable en materia de capacitación</t>
    </r>
  </si>
  <si>
    <r>
      <rPr>
        <b/>
        <sz val="11"/>
        <color theme="1"/>
        <rFont val="Soberana Sans Light"/>
        <family val="3"/>
      </rPr>
      <t>LEY GENERAL DE TURISMO. 2013</t>
    </r>
    <r>
      <rPr>
        <sz val="11"/>
        <color theme="1"/>
        <rFont val="Soberana Sans Light"/>
        <family val="3"/>
      </rPr>
      <t xml:space="preserve">
Inscripción ante el Registro Nacional de Turismo</t>
    </r>
  </si>
  <si>
    <r>
      <rPr>
        <b/>
        <sz val="11"/>
        <color theme="1"/>
        <rFont val="Soberana Sans Light"/>
        <family val="3"/>
      </rPr>
      <t>LEY FEDERAL DE PROTECCIÓN AL CONSUMIDOR. 2012</t>
    </r>
    <r>
      <rPr>
        <sz val="11"/>
        <color theme="1"/>
        <rFont val="Soberana Sans Light"/>
        <family val="3"/>
      </rPr>
      <t xml:space="preserve">
Promueve y protege los derechos y cultura del consumidor y procura la equidad, certeza y seguridad jurídica en las relaciones entre proveedores y consumidores</t>
    </r>
  </si>
  <si>
    <t>NORMAS OFICIALES MEXICANAS (NOM´S) EN SEGURIDAD Y SALUD EN EL TRABAJO</t>
  </si>
  <si>
    <t>NOM-001-STPS-2008
Edificios, locales, instalaciones y áreas en los centros de trabajo-condiciones de seguridad</t>
  </si>
  <si>
    <t>NOM-002-STPS-2010
Condiciones de seguridad-Prevención y protección contra incendios en los centros de trabajo</t>
  </si>
  <si>
    <t>NOM-017-STPS-2008.- Equipo de protección personal-Selección, uso y manejo en los centros de trabajo</t>
  </si>
  <si>
    <t>NOM-018-STPS-2000.- Sistema para la identificación y comunicación  de peligros y riesgos por sustancias químicas y peligrosas en los centros de trabajo</t>
  </si>
  <si>
    <t>NOM-019-STPS-2011.- Constitución, Integración, Organización y Funcionamiento de las Comisiones de Seguridad e Higiene</t>
  </si>
  <si>
    <t>NOM-021-STPS-1994.- Relativa a los requerimientos y características de los informes de los riesgos de trabajo que ocurran, para integrar las estadísticas</t>
  </si>
  <si>
    <t>NOM-025-STPS-2008.- Condiciones de iluminación en los centros de trabajo</t>
  </si>
  <si>
    <t>NOM-026-STPS-2008.- Colores y señales de seguridad e higiene e identificación de riesgos por fluidos conducidos en tubería</t>
  </si>
  <si>
    <t>NOM-029-STPS-2011.- Mantenimiento de las instalaciones eléctricas en los centros de trabajo - Condiciones de Seguridad</t>
  </si>
  <si>
    <t>CERTIFICADO DE EXPLOTADOR AÉREO (AOC)</t>
  </si>
  <si>
    <t>Es un Permiso de Operación de carácter administrativo que la Dirección General de Aeronáutica Civil (DGAC) otorga a personas naturales ó jurídicas, para realizar actividades de Aviación Comercial o Aviación General.</t>
  </si>
  <si>
    <t>NOM-008-SCT3-2002, Que establece los requisitos técnicos a cumplir por los concesionarios y permisionarios del servicio al público de transporte aéreo, para la obtención del Certificado de Explotador de Servicios Aéreos (AOC), así como los requisitos técnicos a cumplir por los permisionarios del servicio de transporte aéreo privado comercial.</t>
  </si>
  <si>
    <t>Los requisitos para obtener la AOC son los siguientes:
 Acta constitutiva de la empresa
 Anexo relativo a la evaluación en materia financiera-económica y legal
 Aprobación de aeronavegabilidad CATII/III
 Aprobación de aeronavegabilidad ETOPS
 Aprobación de aeronavegabilidad PBN
 Aprobación de aeronavegabilidad RVSM
 Aprobación de la aplicación de los boletines y directivas
 Aprobación del formato de libro de bitácora
 Aprobación del plan de evacuación de emergencia
 Aprobación del plan de vuelos de demostración
 Asignación del código hexadecimal del ELT
 Certificado de adiestramiento en CFIT ó ALAR ó CRM del piloto
 Certificado de adiestramiento en CFIT ó ALAR ó CRM del primer oficial
 Certificado de adiestramiento en deshielo/antihielo (si aplica) del piloto
 Certificado de adiestramiento en deshielo/antihielo (si aplica) del primer oficial
 Certificado de adiestramiento en deshielo/antihielo (si aplica) del técnico en mantenimiento
 Certificado de adiestramiento en el reconocimiento de mercancías peligrosas del piloto
 Certificado de adiestramiento en el reconocimiento de mercancías peligrosas del primer oficial
 Certificado de adiestramiento en el reconocimiento de mercancías peligrosas del técnico en Mantenimiento
 Certificado de adiestramiento en operaciones CAT II/III (si aplica) del piloto
 Certificado de adiestramiento en operaciones CAT II/III (si aplica) del primer oficial
 Certificado de adiestramiento en operaciones CAT II/III (si aplica) del técnico en mantenimiento
 Certificado de adiestramiento en operaciones ETOPS (si aplica) del piloto
 Certificado de adiestramiento en operaciones ETOPS (si aplica) del primer oficial
 Certificado de adiestramiento en operaciones ETOPS (si aplica) del técnico en mantenimiento
 Certificado de adiestramiento en operaciones PBN (si aplica) del piloto
 Certificado de adiestramiento en operaciones PBN (si aplica) del primer oficial
 Certificado de adiestramiento en operaciones PBN (si aplica) del técnico en mantenimiento
 Certificado de adiestramiento en operaciones RVSM (si aplica) del piloto
 Certificado de adiestramiento en operaciones RVSM (si aplica) del primer oficial
 Certificado de adiestramiento en operaciones RVSM (si aplica) del técnico en mantenimiento
 Certificado de adiestramiento recurrente en el equipo de vuelo del piloto
 Certificado de adiestramiento recurrente en el equipo de vuelo del primer oficial
 Certificado de adiestramiento recurrente en el equipo de vuelo del técnico en mantenimiento
 Certificado de aptitud psicofísica del piloto
 Certificado de aptitud psicofísica del primer oficial
 Certificado de aptitud psicofísica del técnico en mantenimiento
 Constancia de equipo a bordo de cada una de sus aeronave(s)
 Contrato con una oficina de despacho con capacidad para su(s) aeronave(s)
 Contrato de arrendamiento de aeronave
 Contrato de guarda de la(s) aeronave(s)
 Contrato vigente con un taller de mantenimiento con capacidad para su(s) aeronave(s)
 Copia del certificado de aeronavegabilidad
 Copia del certificado de homologación de ruido
 Copia del certificado de matrícula de la(s) aeronave(s) y/o asignación de matrícula definitiva
 Copia del pedimento de importación y/o factura
 Currículo del Director de Calidad
 Currículo del Director de Mantenimiento
 Currículo del Director de Operaciones
 Currículo del Jefe de Pilotos
 Currículo del Responsable de la Operación General
 Currículo del Seguridad Aérea
 Declaratoria de asignación y aceptación de puestos directivos
 Declaratoria inicial del cumplimiento con la legislación, reglamentación, normatividad y demás disposiciones  aplicables
 Designado de tres letras
 Guía para la certificación de un concesionario o permisionario y programación de eventos Núm MIO-FT021-01
 Intercambio de aeronaves. Si aplica (convenios y acuerdos de intercambio)
 La forma IA-89/02 denominada "Pre-evaluación de la Información de Solicitantes de AOC" (PISA)
 Licencia del piloto
 Licencia del primer oficial
 Licencia del técnico en mantenimiento
 Manual de Mantenimiento
 Manual de Sistema de Gestión de Seguridad Operacional (SMS)
 Manual de vuelo de la aeronave
 Manual General de mantenimiento (MGM)
 Manual General de mantenimiento y Procedimientos de Taller (MGM y PT)
 Manual General de Operaciones (MGO)
 Manual Lista de Equipo Mínimo (MEL)
 Manual para la Prevención de Actos de Interferencia Ilícita (MPAII)
 Oficio de convalidación de la instalación de los equipos de radionavegación de sus aeronave(s)
 Permiso de transporte de taxi aéreo no regular internacional
 Permiso transporte aéreo regular o no regular de taxi aéreo nacional
 Poder notarial a favor del representante legal
 Programa de Capacitación
 Programa de Confiabilidad
 Programa de Mantenimiento
 Proyecto de las especificaciones de operación
 Recibo de pago del manual de Publicación de Información Aeronáutica
 Relación de aeródromos de destino y de alternativa designados
 Relación de aeronaves a operar
 RFC de la empresa
 Último peso y balance de la aeronave
 Visto Bueno de la Tarjeta de procedimientos de seguridad de cada una de las aeronave(s)</t>
  </si>
  <si>
    <t>NOM´s que contempla el CERTIFICADO DE EXPLOTADOR DE SERVICIOS AÉREOS (AOC)</t>
  </si>
  <si>
    <t>NOM-002-SCT3-2012.- Que establece el contenido del Manual General de Operaciones</t>
  </si>
  <si>
    <t>NOM-003-SCT3-2010.-Que establece el uso dentro del espacio aéreo mexicano, del transpondedor para aeronaves, así como los criterios para su instalación, especificaciones y procedimientos de operación</t>
  </si>
  <si>
    <t>NOM-006-SCT3-2001.- Que establece el contenido del Manual General de Mantenimiento</t>
  </si>
  <si>
    <t>NOM-009-SCT3-2012.- Que regula los requisitos y especificaciones para el establecimiento y funcionamiento de oficinas de despacho en sus diferentes modalidades</t>
  </si>
  <si>
    <t>NOM-012-SCT3-2012.- Que establece los requerimientos para los instrumentos, equipo, documentos y manuales que han de llevarse a bordo de las aeronaves</t>
  </si>
  <si>
    <t>NOM-018-SCT3-2012.- Que establece el contenido del Manual de Vuelo</t>
  </si>
  <si>
    <t>NOM-022-SCT3-2011.- Que establece el uso de registradores de vuelo instalados en aeronaves que operen en el espacio aéreo mexicano, así como sus características</t>
  </si>
  <si>
    <t>NOM-036-SCT3-2000.- Que establece dentro de la República Mexicana los límites máximos permisibles de emisión de ruido producido por las aeronaves de reacción subsónicas, propulsadas por hélice, supersónicas y helicópteros, su método de medición, así como los requerimientos para dar cumplimiento a dichos límites</t>
  </si>
  <si>
    <t>NOM-064-SCT3-2012.- Que establece las especificaciones del Sistema de Gestión de Seguridad Operacional (SMS: Safety Management System)</t>
  </si>
  <si>
    <t>NOM-069-SCT3-2010.- Que establece el uso del Sistema de Anticolisión de a Bordo (ACAS) en aeronaves de ala fija que operen en espacio aéreo mexicano, así como sus características</t>
  </si>
  <si>
    <t>NOM-091-SCT3-2004.- Que establece las operaciones en el espacio aéreo mexicano con separación vertical mínima reducida (MRVSM)</t>
  </si>
  <si>
    <t>NOM-145/1-SCT3-2001.-Que regula los requisitos y especificaciones para el establecimiento y funcionamiento del taller aeronáutico</t>
  </si>
  <si>
    <t>NOM-145/2-SCT3-2001.-  Que establece el contenido del Manual de Procedimientos del Taller de Aeronáutico</t>
  </si>
  <si>
    <t>NMX-CC-9001-IMNC-2008  (Equivalente nacional de ISO 9001:2008).
NMX-CC-9004-IMNC-2009
Distintivo “Moderniza I”
Distintivo “Moderniza II”
Distintivo Empresa Familiarmente Responsable
NMX-SAST-26000-IMNC-2011
Distintivo Empresa Incluyente “Gilberto Rincón Gallardo”</t>
  </si>
  <si>
    <t>NMX-TT-010-IMNC-2008.
NMX-CC-9001-IMNC-2008  (Equivalente nacional de ISO 9001:2008.
Distintivo “Moderniza I”
Distintivo “Moderniza II”
Distintivo Empresa Familiarmente Responsable
NMX-R-025-SCFI-2012
NMX-SAST-26000-IMNC-2011
Distintivo Empresa Incluyente “Gilberto Rincón Gallardo”</t>
  </si>
  <si>
    <t>NMX-CC-9001-IMNC-2008
NMX-CC-9004-IMNC-2009
Distintivo “M”
Distintivo M II
Distintivo Empresa Familiarmente Responsable
NMX-SAST-26000-IMNC-2011
Distintivo Empresa Socialmente Responsable</t>
  </si>
  <si>
    <t>Certificado de Explotador Aéreo (AOC)
NOM-008-SCT3-2002
Modificación a la NOM-008-SCT3-2002
Distintivo Empresa Socialmente Responsable
NMX-SAST-26000-IMNC-2011</t>
  </si>
  <si>
    <t>IATA Operational Safety Audit
Certificación del C-TPAT (Customs- Trade Partnership Against Terrorism)
Certificación IOSA Programa de Auditoría de Seguridad Operativa
Certificado de Explotador Aéreo (AOC)
NOM-008-SCT3-2002
Modificación a la NOM-008-SCT3-2002</t>
  </si>
  <si>
    <t>NMX-CC-9001-IMNC-2008  (Equivalente nacional de ISO 9001:2008)
Distintivo “Moderniza I”
Distintivo “Moderniza II”
Distintivo Empresa Familiarmente Responsable
NMX-SAST-26000-IMNC-2011
NMX-CC-10001-IMNC-2012</t>
  </si>
  <si>
    <t>NMX-CC-9001-IMNC-2008  (Equivalente nacional de ISO 9001:2008)
Distintivo “Moderniza I”
Distintivo “Moderniza II”
NMX-CC-10002-IMNC-2005
NMX-CC-10003-INMC-2012</t>
  </si>
  <si>
    <t>NMX-CC-9001-IMNC-2008  (Equivalente nacional de ISO 9001:2008&lt;9
Distintivo “Moderniza I”
Distintivo “Moderniza II”
NMX-SAST-26000-IMNC-2011
Distintivo Empresa Socialmente Responsable
NMX-SAST-26000-IMNC-2011
NMX-CC-10001-IMNC-2012</t>
  </si>
  <si>
    <t>NMX-CC-9001-IMNC-2008  (Equivalente nacional de ISO 9001:2008)
Distintivo “Moderniza I”
Distintivo “Moderniza II”
NMX-SAST-26000-IMNC-2011
Distintivo Empresa Socialmente Responsable
NMX-SAST-26000-IMNC-2011
NMX-CC-10001-IMNC-2012</t>
  </si>
  <si>
    <t>NMX-CC-9001-IMNC-2008  (Equivalente nacional de ISO 9001:2008.
Distintivo “Moderniza I”
Distintivo “Moderniza II”
NMX-SAST-26000-IMNC-2011
Distintivo Empresa Socialmente Responsable
NMX-SAST-26000-IMNC-2011
NMX-CC-10001-IMNC-2012</t>
  </si>
  <si>
    <t>Es requisito indispensable contar con el marco normativo y legal del subsector de Transporte Aéreo para integrarse al Sistema Nacional de Certificación Turística.</t>
  </si>
  <si>
    <t>TABLA DE PUNTUACIÓN</t>
  </si>
  <si>
    <t>Factores</t>
  </si>
  <si>
    <t>Peso Porcentual</t>
  </si>
  <si>
    <t>Puntos asignados</t>
  </si>
  <si>
    <t>Gobernanza de la organización</t>
  </si>
  <si>
    <t>Derechos humanos de los trabajadores</t>
  </si>
  <si>
    <t>Desarrollo social y  comunitario</t>
  </si>
  <si>
    <t>Suma</t>
  </si>
  <si>
    <t>NIVELES DE CALIDAD POR PUNTUACIÓN</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</si>
  <si>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</si>
  <si>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</si>
  <si>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</si>
  <si>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</si>
  <si>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</si>
  <si>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</si>
  <si>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</si>
  <si>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</si>
  <si>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</si>
  <si>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</si>
  <si>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</si>
  <si>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</si>
  <si>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</si>
  <si>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</si>
  <si>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</si>
  <si>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t>PORCENTAJE MÍNIMO DE CADA UNO DE LOS FACTORES DE LA GUÍA DE EVALUACIÓN DEL SUBSECTOR HOSPEDAJE</t>
  </si>
  <si>
    <t>Prestador de servicios turísticos</t>
  </si>
  <si>
    <t>Factores evaluados</t>
  </si>
  <si>
    <t>Puntaje máximo a alcanzar</t>
  </si>
  <si>
    <t>Puntaje obtenido</t>
  </si>
  <si>
    <t>% equivalente al puntaje obtenido</t>
  </si>
  <si>
    <t xml:space="preserve">Derechos humanos </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</si>
  <si>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</si>
  <si>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</si>
  <si>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</si>
  <si>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</si>
  <si>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</si>
  <si>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</si>
  <si>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</si>
  <si>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</si>
  <si>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</si>
  <si>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</si>
  <si>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Documentado y publicado</t>
  </si>
  <si>
    <t>IM</t>
  </si>
  <si>
    <t>Implementado no documentado</t>
  </si>
  <si>
    <t>Documentado e implementado</t>
  </si>
  <si>
    <t>Medición de resultados</t>
  </si>
  <si>
    <t xml:space="preserve">SOLICITUD DE ADHESIÓN DEL SNCT
PRESTADORES DE SERVICIOS TURÍSTICOS
(PERSONA MORAL O PERSONA FÍSICA CON ACTIVIDAD EMPRESARIAL)
 </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</si>
  <si>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</si>
  <si>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</si>
  <si>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</si>
  <si>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</si>
  <si>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</si>
  <si>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</si>
  <si>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</si>
  <si>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</si>
  <si>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Nombre Comercial</t>
  </si>
  <si>
    <t>Razón Social</t>
  </si>
  <si>
    <t>Subsector</t>
  </si>
  <si>
    <t>Giro</t>
  </si>
  <si>
    <t>Página web</t>
  </si>
  <si>
    <t>Facebook</t>
  </si>
  <si>
    <t>Teléfono</t>
  </si>
  <si>
    <t>Tamaño de la empresa</t>
  </si>
  <si>
    <t>Micro</t>
  </si>
  <si>
    <t>Pequeña</t>
  </si>
  <si>
    <t>Mediana</t>
  </si>
  <si>
    <t>Grande</t>
  </si>
  <si>
    <t>Número de trabajadores</t>
  </si>
  <si>
    <t>Mujeres</t>
  </si>
  <si>
    <t>Hombres</t>
  </si>
  <si>
    <t xml:space="preserve">Personas con discapacidad </t>
  </si>
  <si>
    <t>Dirección</t>
  </si>
  <si>
    <t>Calle, número exterior y número interior</t>
  </si>
  <si>
    <t>Entre las calles</t>
  </si>
  <si>
    <t>Colonia</t>
  </si>
  <si>
    <t>Delegación/ Municipio</t>
  </si>
  <si>
    <t>Código Postal</t>
  </si>
  <si>
    <t>Entidad federativa</t>
  </si>
  <si>
    <t>DATOS DEL PROPIETARIO Y/O REPRESENTANTE LEGAL</t>
  </si>
  <si>
    <t>Nombre (s), apellido paterno, apellido materno</t>
  </si>
  <si>
    <t>Cargo</t>
  </si>
  <si>
    <t>CURP</t>
  </si>
  <si>
    <t>Celular</t>
  </si>
  <si>
    <t>Correo electrónico</t>
  </si>
  <si>
    <t>EL PRESTADOR DE SERVICIOS TURÍSTICOS:</t>
  </si>
  <si>
    <t>N/A</t>
  </si>
  <si>
    <t>Cuenta con alta en la Secretaría de Hacienda y Crédito Público</t>
  </si>
  <si>
    <t>Cuenta con inscripción del registro empresarial ante el IMSS</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</si>
  <si>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</si>
  <si>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</si>
  <si>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Cuenta con su Constancia de Clasificación Hotelera (indique su número de Constancia en observaciones) **</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</si>
  <si>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</si>
  <si>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</si>
  <si>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</si>
  <si>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</si>
  <si>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</si>
  <si>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</si>
  <si>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 xml:space="preserve">NOMBRE COMPLETO Y FIRMA DEL PROPIETARIO Y/O REPRESENTANTE LEGAL </t>
  </si>
  <si>
    <t>Total:</t>
  </si>
  <si>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30%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</si>
  <si>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40%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</si>
  <si>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50%</t>
    </r>
    <r>
      <rPr>
        <sz val="12"/>
        <color theme="1"/>
        <rFont val="Arial"/>
        <family val="2"/>
      </rPr>
      <t xml:space="preserve"> de cumplimiento en cada uno de los factores.</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</si>
  <si>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60%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</si>
  <si>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70%</t>
    </r>
    <r>
      <rPr>
        <sz val="12"/>
        <color theme="1"/>
        <rFont val="Arial"/>
        <family val="2"/>
      </rPr>
      <t xml:space="preserve"> de cumplimiento en cada uno de los factores.</t>
    </r>
  </si>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</sst>
</file>

<file path=xl/styles.xml><?xml version="1.0" encoding="utf-8"?>
<styleSheet xmlns="http://schemas.openxmlformats.org/spreadsheetml/2006/main" xmlns:mc="http://schemas.openxmlformats.org/markup-compatibility/2006" xmlns:x14ac="http://schemas.microsoft.com/office/spreadsheetml/2009/9/ac" mc:Ignorable="x14ac">
  <fonts count="62" x14ac:knownFonts="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sz val="8"/>
      <color rgb="FF000000"/>
      <name val="Soberana Sans Light"/>
      <family val="3"/>
    </font>
    <font>
      <b/>
      <sz val="9"/>
      <color theme="1"/>
      <name val="Soberana Sans Light"/>
      <family val="3"/>
    </font>
    <font>
      <b/>
      <sz val="20"/>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0"/>
      <color theme="0"/>
      <name val="Soberana Sans Light"/>
      <family val="3"/>
    </font>
    <font>
      <sz val="10"/>
      <color theme="0"/>
      <name val="Soberana Sans Light"/>
      <family val="3"/>
    </font>
    <font>
      <b/>
      <sz val="12"/>
      <color theme="1"/>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b/>
      <sz val="24"/>
      <color theme="1"/>
      <name val="Soberana Sans Light"/>
      <family val="3"/>
    </font>
    <font>
      <sz val="8"/>
      <color theme="1"/>
      <name val="Arial"/>
      <family val="2"/>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sz val="16"/>
      <name val="Soberana Sans Light"/>
      <family val="3"/>
    </font>
    <font>
      <sz val="16"/>
      <color theme="1"/>
      <name val="Soberana Sans Light"/>
      <family val="3"/>
    </font>
    <font>
      <b/>
      <sz val="11"/>
      <color theme="1"/>
      <name val="Soberana Sans"/>
      <family val="3"/>
    </font>
    <font>
      <b/>
      <sz val="12"/>
      <color theme="0"/>
      <name val="Soberana Sans Light"/>
      <family val="3"/>
    </font>
    <font>
      <sz val="11"/>
      <color theme="0"/>
      <name val="Soberana Sans Light"/>
      <family val="3"/>
    </font>
    <font>
      <b/>
      <sz val="12"/>
      <color theme="0"/>
      <name val="Soberana Sans"/>
      <family val="3"/>
    </font>
    <font>
      <b/>
      <sz val="14"/>
      <color theme="1"/>
      <name val="Calibri"/>
      <family val="2"/>
      <scheme val="minor"/>
    </font>
    <font>
      <b/>
      <i/>
      <sz val="9"/>
      <color rgb="FFFFFFFF"/>
      <name val="Soberana Sans Light"/>
      <family val="3"/>
    </font>
    <font>
      <b/>
      <sz val="9"/>
      <color rgb="FF000000"/>
      <name val="Soberana Sans Light"/>
      <family val="3"/>
    </font>
    <font>
      <b/>
      <sz val="10"/>
      <color rgb="FFFFFFFF"/>
      <name val="Soberana Sans Light"/>
      <family val="3"/>
    </font>
    <font>
      <b/>
      <sz val="12"/>
      <color theme="1"/>
      <name val="Arial"/>
      <family val="2"/>
    </font>
    <font>
      <b/>
      <sz val="12"/>
      <color theme="1"/>
      <name val="Times New Roman"/>
      <family val="1"/>
    </font>
    <font>
      <sz val="12"/>
      <color theme="1"/>
      <name val="Arial"/>
      <family val="2"/>
    </font>
    <font>
      <sz val="7"/>
      <color theme="1"/>
      <name val="Times New Roman"/>
      <family val="1"/>
    </font>
    <font>
      <sz val="16"/>
      <color rgb="FFFF0000"/>
      <name val="Arial"/>
      <family val="2"/>
    </font>
    <font>
      <sz val="10"/>
      <color theme="1"/>
      <name val="Times New Roman"/>
      <family val="1"/>
    </font>
    <font>
      <sz val="9"/>
      <color rgb="FFFFFFFF"/>
      <name val="Soberana Sans Light"/>
      <family val="3"/>
    </font>
    <font>
      <sz val="11"/>
      <color theme="1"/>
      <name val="Soberana Sanz light"/>
    </font>
    <font>
      <b/>
      <sz val="11"/>
      <color theme="1"/>
      <name val="Soberana Sanz light"/>
    </font>
    <font>
      <i/>
      <sz val="11"/>
      <color theme="1"/>
      <name val="Soberana Sanz light"/>
    </font>
    <font>
      <sz val="10"/>
      <color theme="1"/>
      <name val="Arial"/>
      <family val="2"/>
    </font>
    <font>
      <b/>
      <sz val="12"/>
      <name val="Soberana Titular"/>
      <family val="3"/>
    </font>
    <font>
      <sz val="11"/>
      <name val="Soberana Sans"/>
      <family val="3"/>
    </font>
    <font>
      <b/>
      <sz val="11"/>
      <color rgb="FF000000"/>
      <name val="Soberana Sans"/>
      <family val="3"/>
    </font>
    <font>
      <sz val="11"/>
      <color rgb="FF000000"/>
      <name val="Soberana Sans"/>
      <family val="3"/>
    </font>
    <font>
      <sz val="11"/>
      <color theme="1"/>
      <name val="Soberana Sans"/>
      <family val="3"/>
    </font>
    <font>
      <sz val="7"/>
      <color rgb="FF000000"/>
      <name val="Arial"/>
      <family val="2"/>
    </font>
    <font>
      <sz val="11"/>
      <color theme="0"/>
      <name val="Soberana Sans"/>
      <family val="3"/>
    </font>
    <font>
      <b/>
      <sz val="11"/>
      <name val="Soberana Sans"/>
      <family val="3"/>
    </font>
    <font>
      <b/>
      <sz val="11"/>
      <color rgb="FF595959"/>
      <name val="Soberana Sans"/>
      <family val="3"/>
    </font>
    <font>
      <i/>
      <sz val="11"/>
      <color theme="1"/>
      <name val="Soberana Sans"/>
      <family val="3"/>
    </font>
    <font>
      <sz val="10"/>
      <color theme="1"/>
      <name val="Soberana Sans"/>
      <family val="3"/>
    </font>
  </fonts>
  <fills count="12">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BBB59"/>
        <bgColor indexed="64"/>
      </patternFill>
    </fill>
    <fill>
      <patternFill patternType="solid">
        <fgColor rgb="FFEAF1DD"/>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9"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medium">
        <color rgb="FF9BBB59"/>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right style="medium">
        <color rgb="FFC2D69B"/>
      </right>
      <top/>
      <bottom style="medium">
        <color rgb="FFC2D69B"/>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style="medium">
        <color theme="9" tint="-0.24994659260841701"/>
      </left>
      <right style="medium">
        <color theme="9" tint="-0.24994659260841701"/>
      </right>
      <top style="medium">
        <color theme="9" tint="-0.24994659260841701"/>
      </top>
      <bottom/>
      <diagonal/>
    </border>
    <border>
      <left style="medium">
        <color theme="9" tint="-0.24994659260841701"/>
      </left>
      <right style="medium">
        <color theme="9" tint="-0.24994659260841701"/>
      </right>
      <top/>
      <bottom/>
      <diagonal/>
    </border>
    <border>
      <left style="medium">
        <color theme="9" tint="-0.24994659260841701"/>
      </left>
      <right style="medium">
        <color theme="9" tint="-0.24994659260841701"/>
      </right>
      <top/>
      <bottom style="medium">
        <color theme="9" tint="-0.24994659260841701"/>
      </bottom>
      <diagonal/>
    </border>
  </borders>
  <cellStyleXfs count="1">
    <xf numFmtId="0" fontId="0" fillId="0" borderId="0"/>
  </cellStyleXfs>
  <cellXfs count="292">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13" fillId="3" borderId="1" xfId="0" applyFont="1" applyFill="1" applyBorder="1" applyAlignment="1">
      <alignment horizontal="center" vertical="center"/>
    </xf>
    <xf numFmtId="0" fontId="10" fillId="0" borderId="0" xfId="0" applyFont="1" applyAlignment="1">
      <alignment horizontal="center"/>
    </xf>
    <xf numFmtId="0" fontId="10" fillId="0" borderId="0" xfId="0" applyFont="1" applyAlignment="1">
      <alignment horizontal="center" vertical="center"/>
    </xf>
    <xf numFmtId="0" fontId="10" fillId="0" borderId="0" xfId="0" applyFont="1"/>
    <xf numFmtId="0" fontId="9" fillId="0" borderId="0" xfId="0" applyFont="1" applyAlignment="1">
      <alignment horizontal="center" vertical="center"/>
    </xf>
    <xf numFmtId="0" fontId="5" fillId="3" borderId="1" xfId="0" applyFont="1" applyFill="1" applyBorder="1" applyAlignment="1">
      <alignment horizontal="center" vertical="center"/>
    </xf>
    <xf numFmtId="0" fontId="4" fillId="0" borderId="0" xfId="0" applyFont="1" applyFill="1"/>
    <xf numFmtId="0" fontId="5" fillId="0" borderId="1" xfId="0" applyFont="1" applyFill="1" applyBorder="1" applyAlignment="1">
      <alignment horizontal="center" vertical="center"/>
    </xf>
    <xf numFmtId="0" fontId="8" fillId="2" borderId="1" xfId="0" applyFont="1" applyFill="1" applyBorder="1" applyAlignment="1">
      <alignment horizontal="center" vertical="center"/>
    </xf>
    <xf numFmtId="0" fontId="5" fillId="0" borderId="0" xfId="0" applyFont="1" applyFill="1" applyAlignment="1">
      <alignment horizontal="center" vertical="center" textRotation="90"/>
    </xf>
    <xf numFmtId="0" fontId="14" fillId="0" borderId="1" xfId="0" applyFont="1" applyFill="1" applyBorder="1" applyAlignment="1">
      <alignment vertical="center" textRotation="90"/>
    </xf>
    <xf numFmtId="0" fontId="23" fillId="0" borderId="1" xfId="0" applyFont="1" applyFill="1" applyBorder="1" applyAlignment="1">
      <alignment horizontal="center" vertical="center" wrapText="1"/>
    </xf>
    <xf numFmtId="0" fontId="8" fillId="0" borderId="0" xfId="0" applyFont="1" applyFill="1" applyBorder="1" applyAlignment="1">
      <alignment vertical="center"/>
    </xf>
    <xf numFmtId="0" fontId="0" fillId="0" borderId="0" xfId="0" applyFill="1" applyBorder="1"/>
    <xf numFmtId="0" fontId="7" fillId="2" borderId="2" xfId="0" applyFont="1" applyFill="1" applyBorder="1" applyAlignment="1">
      <alignment horizontal="center" vertical="center"/>
    </xf>
    <xf numFmtId="0" fontId="9" fillId="0" borderId="0" xfId="0" applyFont="1"/>
    <xf numFmtId="0" fontId="24" fillId="0" borderId="0" xfId="0" applyFont="1"/>
    <xf numFmtId="0" fontId="4" fillId="0" borderId="0" xfId="0" applyFont="1"/>
    <xf numFmtId="0" fontId="9" fillId="0" borderId="1" xfId="0" applyFont="1" applyBorder="1" applyAlignment="1">
      <alignment horizontal="center" vertical="center"/>
    </xf>
    <xf numFmtId="0" fontId="9" fillId="0" borderId="0" xfId="0" applyFont="1" applyBorder="1"/>
    <xf numFmtId="0" fontId="25" fillId="0" borderId="0" xfId="0" applyFont="1" applyFill="1" applyBorder="1" applyAlignment="1">
      <alignment horizontal="center" vertical="center"/>
    </xf>
    <xf numFmtId="0" fontId="24"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24" fillId="0" borderId="0" xfId="0" applyFont="1" applyAlignment="1">
      <alignment horizontal="center" vertical="center"/>
    </xf>
    <xf numFmtId="0" fontId="11" fillId="2" borderId="1" xfId="0" applyFont="1" applyFill="1" applyBorder="1" applyAlignment="1">
      <alignment horizontal="center" vertical="center"/>
    </xf>
    <xf numFmtId="0" fontId="30" fillId="0" borderId="1" xfId="0" applyFont="1" applyFill="1" applyBorder="1" applyAlignment="1">
      <alignment horizontal="center" vertical="center" wrapText="1"/>
    </xf>
    <xf numFmtId="0" fontId="31"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Border="1" applyAlignment="1">
      <alignment horizontal="center" vertical="center"/>
    </xf>
    <xf numFmtId="0" fontId="14" fillId="0" borderId="1" xfId="0" applyFont="1" applyFill="1" applyBorder="1" applyAlignment="1">
      <alignment horizontal="center" vertical="center" textRotation="90"/>
    </xf>
    <xf numFmtId="0" fontId="5" fillId="0"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8" fillId="0" borderId="1" xfId="0" applyFont="1" applyFill="1" applyBorder="1" applyAlignment="1">
      <alignment horizontal="center" vertical="center"/>
    </xf>
    <xf numFmtId="0" fontId="9" fillId="0" borderId="1" xfId="0" applyFont="1" applyBorder="1" applyAlignment="1">
      <alignment horizontal="center" vertical="center" wrapText="1"/>
    </xf>
    <xf numFmtId="0" fontId="8" fillId="0" borderId="1" xfId="0" applyFont="1" applyBorder="1" applyAlignment="1">
      <alignment vertical="center"/>
    </xf>
    <xf numFmtId="0" fontId="14" fillId="3" borderId="1" xfId="0" applyFont="1" applyFill="1" applyBorder="1" applyAlignment="1">
      <alignment vertical="center" textRotation="90"/>
    </xf>
    <xf numFmtId="0" fontId="6" fillId="0" borderId="1" xfId="0" applyFont="1" applyFill="1" applyBorder="1" applyAlignment="1">
      <alignment horizontal="center" vertical="center"/>
    </xf>
    <xf numFmtId="0" fontId="32" fillId="2" borderId="1" xfId="0" applyFont="1" applyFill="1" applyBorder="1" applyAlignment="1">
      <alignment horizontal="center" vertical="center" wrapText="1"/>
    </xf>
    <xf numFmtId="0" fontId="24" fillId="0" borderId="1" xfId="0" applyFont="1" applyBorder="1" applyAlignment="1">
      <alignment horizontal="left" vertical="center" wrapText="1"/>
    </xf>
    <xf numFmtId="0" fontId="9" fillId="0" borderId="1" xfId="0" applyFont="1" applyBorder="1" applyAlignment="1">
      <alignment horizontal="center" vertical="center" wrapText="1"/>
    </xf>
    <xf numFmtId="0" fontId="33" fillId="3" borderId="1" xfId="0" applyFont="1" applyFill="1" applyBorder="1" applyAlignment="1">
      <alignment horizontal="center" vertical="center"/>
    </xf>
    <xf numFmtId="0" fontId="13" fillId="3" borderId="1" xfId="0" applyFont="1" applyFill="1" applyBorder="1" applyAlignment="1">
      <alignment horizontal="center" vertical="center"/>
    </xf>
    <xf numFmtId="0" fontId="34" fillId="3" borderId="1" xfId="0" applyFont="1" applyFill="1" applyBorder="1" applyAlignment="1">
      <alignment horizontal="center" vertical="center" wrapText="1"/>
    </xf>
    <xf numFmtId="0" fontId="35" fillId="3" borderId="1" xfId="0" applyFont="1" applyFill="1" applyBorder="1" applyAlignment="1">
      <alignment horizontal="center" vertical="center"/>
    </xf>
    <xf numFmtId="0" fontId="34" fillId="3" borderId="1" xfId="0" applyFont="1" applyFill="1" applyBorder="1" applyAlignment="1">
      <alignment horizontal="center"/>
    </xf>
    <xf numFmtId="0" fontId="9" fillId="0" borderId="0" xfId="0" applyFont="1" applyAlignment="1">
      <alignment horizontal="center"/>
    </xf>
    <xf numFmtId="0" fontId="9" fillId="0" borderId="1" xfId="0" applyFont="1" applyBorder="1" applyAlignment="1">
      <alignment horizontal="center"/>
    </xf>
    <xf numFmtId="0" fontId="0" fillId="0" borderId="16" xfId="0" applyBorder="1" applyAlignment="1">
      <alignment horizontal="center"/>
    </xf>
    <xf numFmtId="0" fontId="37" fillId="6" borderId="17" xfId="0" applyFont="1" applyFill="1" applyBorder="1" applyAlignment="1">
      <alignment horizontal="center" vertical="center"/>
    </xf>
    <xf numFmtId="0" fontId="37" fillId="6" borderId="18" xfId="0" applyFont="1" applyFill="1" applyBorder="1" applyAlignment="1">
      <alignment horizontal="center" vertical="center" wrapText="1"/>
    </xf>
    <xf numFmtId="0" fontId="37" fillId="6" borderId="19" xfId="0" applyFont="1" applyFill="1" applyBorder="1" applyAlignment="1">
      <alignment horizontal="center" vertical="center" wrapText="1"/>
    </xf>
    <xf numFmtId="0" fontId="7" fillId="7" borderId="20" xfId="0" applyFont="1" applyFill="1" applyBorder="1" applyAlignment="1">
      <alignment vertical="center"/>
    </xf>
    <xf numFmtId="9" fontId="15" fillId="7" borderId="21" xfId="0" applyNumberFormat="1" applyFont="1" applyFill="1" applyBorder="1" applyAlignment="1">
      <alignment horizontal="center" vertical="center" wrapText="1"/>
    </xf>
    <xf numFmtId="0" fontId="7" fillId="0" borderId="20" xfId="0" applyFont="1" applyBorder="1" applyAlignment="1">
      <alignment vertical="center"/>
    </xf>
    <xf numFmtId="9" fontId="15" fillId="0" borderId="21" xfId="0" applyNumberFormat="1" applyFont="1" applyBorder="1" applyAlignment="1">
      <alignment horizontal="center" vertical="center" wrapText="1"/>
    </xf>
    <xf numFmtId="0" fontId="7" fillId="7" borderId="20" xfId="0" applyFont="1" applyFill="1" applyBorder="1" applyAlignment="1">
      <alignment horizontal="center" vertical="center"/>
    </xf>
    <xf numFmtId="9" fontId="38" fillId="7" borderId="21" xfId="0" applyNumberFormat="1" applyFont="1" applyFill="1" applyBorder="1" applyAlignment="1">
      <alignment horizontal="center" vertical="center" wrapText="1"/>
    </xf>
    <xf numFmtId="0" fontId="39" fillId="6" borderId="17" xfId="0" applyFont="1" applyFill="1" applyBorder="1" applyAlignment="1">
      <alignment horizontal="center" vertical="center" wrapText="1"/>
    </xf>
    <xf numFmtId="0" fontId="39" fillId="6" borderId="18" xfId="0" applyFont="1" applyFill="1" applyBorder="1" applyAlignment="1">
      <alignment horizontal="center" vertical="center" wrapText="1"/>
    </xf>
    <xf numFmtId="0" fontId="39" fillId="6" borderId="19" xfId="0" applyFont="1" applyFill="1" applyBorder="1" applyAlignment="1">
      <alignment horizontal="center" vertical="center" wrapText="1"/>
    </xf>
    <xf numFmtId="0" fontId="16" fillId="7" borderId="20"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16"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42" fillId="0" borderId="0" xfId="0" applyFont="1" applyAlignment="1">
      <alignment horizontal="justify" vertical="center"/>
    </xf>
    <xf numFmtId="0" fontId="42" fillId="0" borderId="0" xfId="0" applyFont="1" applyAlignment="1">
      <alignment horizontal="left" vertical="justify"/>
    </xf>
    <xf numFmtId="0" fontId="0" fillId="0" borderId="0" xfId="0" applyAlignment="1">
      <alignment horizontal="left" vertical="justify"/>
    </xf>
    <xf numFmtId="0" fontId="40" fillId="0" borderId="0" xfId="0" applyFont="1" applyAlignment="1">
      <alignment horizontal="left" vertical="center"/>
    </xf>
    <xf numFmtId="0" fontId="0" fillId="0" borderId="0" xfId="0" applyAlignment="1">
      <alignment horizontal="left"/>
    </xf>
    <xf numFmtId="0" fontId="7" fillId="8" borderId="20" xfId="0" applyFont="1" applyFill="1" applyBorder="1" applyAlignment="1">
      <alignment horizontal="center" vertical="center"/>
    </xf>
    <xf numFmtId="0" fontId="46" fillId="9" borderId="22" xfId="0" applyFont="1" applyFill="1" applyBorder="1" applyAlignment="1">
      <alignment horizontal="center" vertical="center" wrapText="1"/>
    </xf>
    <xf numFmtId="0" fontId="38" fillId="10" borderId="22" xfId="0" applyFont="1" applyFill="1" applyBorder="1" applyAlignment="1">
      <alignment vertical="center" wrapText="1"/>
    </xf>
    <xf numFmtId="0" fontId="15" fillId="10" borderId="22" xfId="0" applyFont="1" applyFill="1" applyBorder="1" applyAlignment="1">
      <alignment horizontal="center" vertical="center" wrapText="1"/>
    </xf>
    <xf numFmtId="9" fontId="15" fillId="10" borderId="22" xfId="0" applyNumberFormat="1" applyFont="1" applyFill="1" applyBorder="1" applyAlignment="1">
      <alignment horizontal="center" vertical="center" wrapText="1"/>
    </xf>
    <xf numFmtId="0" fontId="38" fillId="0" borderId="22" xfId="0" applyFont="1" applyBorder="1" applyAlignment="1">
      <alignment vertical="center" wrapText="1"/>
    </xf>
    <xf numFmtId="0" fontId="15" fillId="0" borderId="22" xfId="0" applyFont="1" applyBorder="1" applyAlignment="1">
      <alignment horizontal="center" vertical="center" wrapText="1"/>
    </xf>
    <xf numFmtId="9" fontId="15" fillId="8" borderId="22" xfId="0" applyNumberFormat="1" applyFont="1" applyFill="1" applyBorder="1" applyAlignment="1">
      <alignment horizontal="center" vertical="center" wrapText="1"/>
    </xf>
    <xf numFmtId="0" fontId="38" fillId="8" borderId="22" xfId="0" applyFont="1" applyFill="1" applyBorder="1" applyAlignment="1">
      <alignment vertical="center" wrapText="1"/>
    </xf>
    <xf numFmtId="0" fontId="15" fillId="8" borderId="22" xfId="0" applyFont="1" applyFill="1" applyBorder="1" applyAlignment="1">
      <alignment horizontal="center" vertical="center" wrapText="1"/>
    </xf>
    <xf numFmtId="0" fontId="47" fillId="0" borderId="0" xfId="0" applyFont="1"/>
    <xf numFmtId="0" fontId="48" fillId="0" borderId="0" xfId="0" applyFont="1" applyAlignment="1">
      <alignment horizontal="center"/>
    </xf>
    <xf numFmtId="0" fontId="47" fillId="0" borderId="0" xfId="0" applyFont="1" applyAlignment="1">
      <alignment horizontal="left"/>
    </xf>
    <xf numFmtId="0" fontId="48" fillId="0" borderId="0" xfId="0" applyFont="1"/>
    <xf numFmtId="0" fontId="48" fillId="4" borderId="1" xfId="0" applyFont="1" applyFill="1" applyBorder="1" applyAlignment="1">
      <alignment horizontal="center" vertical="center" wrapText="1"/>
    </xf>
    <xf numFmtId="9" fontId="47" fillId="0" borderId="1" xfId="0" applyNumberFormat="1" applyFont="1" applyBorder="1" applyAlignment="1">
      <alignment horizontal="center" vertical="center" wrapText="1"/>
    </xf>
    <xf numFmtId="9" fontId="47" fillId="0" borderId="2" xfId="0" applyNumberFormat="1" applyFont="1" applyBorder="1" applyAlignment="1">
      <alignment horizontal="center" vertical="center" wrapText="1"/>
    </xf>
    <xf numFmtId="9" fontId="50" fillId="0" borderId="1" xfId="0" applyNumberFormat="1" applyFont="1" applyBorder="1" applyAlignment="1">
      <alignment horizontal="center" vertical="center" wrapText="1"/>
    </xf>
    <xf numFmtId="0" fontId="1" fillId="8" borderId="0" xfId="0" applyFont="1" applyFill="1" applyAlignment="1">
      <alignment vertical="center"/>
    </xf>
    <xf numFmtId="0" fontId="0" fillId="8" borderId="0" xfId="0" applyFont="1" applyFill="1" applyAlignment="1">
      <alignment vertical="center"/>
    </xf>
    <xf numFmtId="0" fontId="2" fillId="8" borderId="0" xfId="0" applyFont="1" applyFill="1"/>
    <xf numFmtId="0" fontId="0" fillId="8" borderId="0" xfId="0" applyFill="1"/>
    <xf numFmtId="0" fontId="54" fillId="0" borderId="1" xfId="0" applyFont="1" applyBorder="1" applyAlignment="1">
      <alignment horizontal="left" vertical="center"/>
    </xf>
    <xf numFmtId="0" fontId="55" fillId="8" borderId="1" xfId="0" applyFont="1" applyFill="1" applyBorder="1" applyAlignment="1">
      <alignment vertical="center"/>
    </xf>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5" fillId="8" borderId="1" xfId="0" applyFont="1" applyFill="1" applyBorder="1"/>
    <xf numFmtId="0" fontId="54" fillId="0" borderId="1" xfId="0" applyFont="1" applyBorder="1" applyAlignment="1">
      <alignment vertical="center" wrapText="1"/>
    </xf>
    <xf numFmtId="0" fontId="56" fillId="0" borderId="0" xfId="0" applyFont="1" applyBorder="1" applyAlignment="1">
      <alignment vertical="center" wrapText="1"/>
    </xf>
    <xf numFmtId="0" fontId="54" fillId="0" borderId="2" xfId="0" applyFont="1" applyBorder="1" applyAlignment="1">
      <alignment horizontal="center" vertical="center"/>
    </xf>
    <xf numFmtId="0" fontId="54" fillId="0" borderId="2" xfId="0" applyFont="1" applyBorder="1" applyAlignment="1">
      <alignment horizontal="center" vertical="center" wrapText="1"/>
    </xf>
    <xf numFmtId="0" fontId="55" fillId="8" borderId="1" xfId="0" applyFont="1" applyFill="1" applyBorder="1" applyAlignment="1"/>
    <xf numFmtId="0" fontId="2" fillId="8" borderId="0" xfId="0" applyFont="1" applyFill="1" applyAlignment="1">
      <alignment wrapText="1"/>
    </xf>
    <xf numFmtId="0" fontId="3" fillId="8" borderId="0" xfId="0" applyFont="1" applyFill="1" applyAlignment="1">
      <alignment wrapText="1"/>
    </xf>
    <xf numFmtId="0" fontId="59" fillId="11" borderId="1" xfId="0" applyFont="1" applyFill="1" applyBorder="1" applyAlignment="1">
      <alignment horizontal="center" vertical="center" wrapText="1"/>
    </xf>
    <xf numFmtId="0" fontId="59" fillId="11" borderId="1" xfId="0" applyFont="1" applyFill="1" applyBorder="1" applyAlignment="1">
      <alignment horizontal="center" vertical="center"/>
    </xf>
    <xf numFmtId="0" fontId="55" fillId="8" borderId="1" xfId="0" applyFont="1" applyFill="1" applyBorder="1" applyAlignment="1">
      <alignment horizontal="center" vertical="center" wrapText="1"/>
    </xf>
    <xf numFmtId="0" fontId="55" fillId="8" borderId="1" xfId="0" applyFont="1" applyFill="1" applyBorder="1" applyAlignment="1">
      <alignment wrapText="1"/>
    </xf>
    <xf numFmtId="0" fontId="58" fillId="8" borderId="1" xfId="0" applyFont="1" applyFill="1" applyBorder="1" applyAlignment="1">
      <alignment vertical="center" wrapText="1"/>
    </xf>
    <xf numFmtId="0" fontId="58" fillId="8" borderId="0" xfId="0" applyFont="1" applyFill="1" applyBorder="1" applyAlignment="1">
      <alignment horizontal="left" vertical="center" wrapText="1"/>
    </xf>
    <xf numFmtId="0" fontId="55" fillId="8" borderId="0" xfId="0" applyFont="1" applyFill="1" applyBorder="1" applyAlignment="1">
      <alignment horizontal="left" vertical="center" wrapText="1"/>
    </xf>
    <xf numFmtId="0" fontId="55" fillId="8" borderId="0" xfId="0" applyFont="1" applyFill="1" applyBorder="1" applyAlignment="1">
      <alignment horizontal="left" wrapText="1"/>
    </xf>
    <xf numFmtId="0" fontId="55" fillId="8" borderId="0" xfId="0" applyFont="1" applyFill="1" applyAlignment="1">
      <alignment horizontal="left" wrapText="1"/>
    </xf>
    <xf numFmtId="0" fontId="58" fillId="8" borderId="0" xfId="0" applyFont="1" applyFill="1" applyBorder="1" applyAlignment="1">
      <alignment vertical="center" wrapText="1"/>
    </xf>
    <xf numFmtId="0" fontId="55" fillId="8" borderId="0" xfId="0" applyFont="1" applyFill="1"/>
    <xf numFmtId="0" fontId="55" fillId="8" borderId="0" xfId="0" applyFont="1" applyFill="1" applyBorder="1" applyAlignment="1">
      <alignment vertical="center" wrapText="1"/>
    </xf>
    <xf numFmtId="0" fontId="61" fillId="8" borderId="0" xfId="0" applyFont="1" applyFill="1" applyAlignment="1">
      <alignment wrapText="1"/>
    </xf>
    <xf numFmtId="0" fontId="61" fillId="8" borderId="0" xfId="0" applyFont="1" applyFill="1"/>
    <xf numFmtId="0" fontId="7" fillId="0" borderId="0" xfId="0" applyFont="1" applyAlignment="1">
      <alignment horizontal="center" vertical="center"/>
    </xf>
    <xf numFmtId="0" fontId="7" fillId="0" borderId="0" xfId="0" applyFont="1" applyBorder="1" applyAlignment="1">
      <alignment horizontal="center" vertical="center"/>
    </xf>
    <xf numFmtId="0" fontId="48" fillId="0" borderId="6" xfId="0" applyFont="1" applyBorder="1" applyAlignment="1">
      <alignment horizontal="center" vertical="center" wrapText="1"/>
    </xf>
    <xf numFmtId="0" fontId="48" fillId="0" borderId="5" xfId="0" applyFont="1" applyBorder="1" applyAlignment="1">
      <alignment horizontal="center" vertical="center" wrapText="1"/>
    </xf>
    <xf numFmtId="0" fontId="47" fillId="0" borderId="6" xfId="0" applyFont="1" applyBorder="1" applyAlignment="1">
      <alignment horizontal="center" vertical="center"/>
    </xf>
    <xf numFmtId="0" fontId="47" fillId="0" borderId="7" xfId="0" applyFont="1" applyBorder="1" applyAlignment="1">
      <alignment horizontal="center" vertical="center"/>
    </xf>
    <xf numFmtId="0" fontId="47" fillId="0" borderId="5" xfId="0" applyFont="1" applyBorder="1" applyAlignment="1">
      <alignment horizontal="center" vertical="center"/>
    </xf>
    <xf numFmtId="0" fontId="47" fillId="0" borderId="6" xfId="0" applyFont="1" applyBorder="1" applyAlignment="1">
      <alignment horizontal="justify" vertical="justify"/>
    </xf>
    <xf numFmtId="0" fontId="47" fillId="0" borderId="7" xfId="0" applyFont="1" applyBorder="1" applyAlignment="1">
      <alignment horizontal="justify" vertical="justify"/>
    </xf>
    <xf numFmtId="0" fontId="47" fillId="0" borderId="5" xfId="0" applyFont="1" applyBorder="1" applyAlignment="1">
      <alignment horizontal="justify" vertical="justify"/>
    </xf>
    <xf numFmtId="0" fontId="48" fillId="0" borderId="8" xfId="0" applyFont="1" applyBorder="1" applyAlignment="1">
      <alignment horizontal="center" vertical="center" wrapText="1"/>
    </xf>
    <xf numFmtId="0" fontId="48" fillId="0" borderId="9" xfId="0" applyFont="1" applyBorder="1" applyAlignment="1">
      <alignment horizontal="center" vertical="center" wrapText="1"/>
    </xf>
    <xf numFmtId="0" fontId="50" fillId="0" borderId="1" xfId="0" applyFont="1" applyBorder="1" applyAlignment="1">
      <alignment horizontal="center" vertical="center" wrapText="1"/>
    </xf>
    <xf numFmtId="0" fontId="47" fillId="0" borderId="1" xfId="0" applyFont="1" applyBorder="1" applyAlignment="1">
      <alignment horizontal="justify" vertical="justify"/>
    </xf>
    <xf numFmtId="0" fontId="48" fillId="0" borderId="1" xfId="0" applyFont="1" applyBorder="1" applyAlignment="1">
      <alignment horizontal="center" vertical="center" wrapText="1"/>
    </xf>
    <xf numFmtId="0" fontId="47" fillId="0" borderId="1" xfId="0" applyFont="1" applyBorder="1" applyAlignment="1">
      <alignment horizontal="center" vertical="center"/>
    </xf>
    <xf numFmtId="0" fontId="47" fillId="0" borderId="8" xfId="0" applyFont="1" applyBorder="1" applyAlignment="1">
      <alignment horizontal="center" vertical="center"/>
    </xf>
    <xf numFmtId="0" fontId="47" fillId="0" borderId="15" xfId="0" applyFont="1" applyBorder="1" applyAlignment="1">
      <alignment horizontal="center" vertical="center"/>
    </xf>
    <xf numFmtId="0" fontId="47" fillId="0" borderId="9" xfId="0" applyFont="1" applyBorder="1" applyAlignment="1">
      <alignment horizontal="center" vertical="center"/>
    </xf>
    <xf numFmtId="0" fontId="47" fillId="0" borderId="8" xfId="0" applyFont="1" applyBorder="1" applyAlignment="1">
      <alignment horizontal="justify" vertical="justify"/>
    </xf>
    <xf numFmtId="0" fontId="47" fillId="0" borderId="15" xfId="0" applyFont="1" applyBorder="1" applyAlignment="1">
      <alignment horizontal="justify" vertical="justify"/>
    </xf>
    <xf numFmtId="0" fontId="47" fillId="0" borderId="9" xfId="0" applyFont="1" applyBorder="1" applyAlignment="1">
      <alignment horizontal="justify" vertical="justify"/>
    </xf>
    <xf numFmtId="0" fontId="48" fillId="4" borderId="6" xfId="0" applyFont="1" applyFill="1" applyBorder="1" applyAlignment="1">
      <alignment horizontal="center" vertical="center" wrapText="1"/>
    </xf>
    <xf numFmtId="0" fontId="48" fillId="4" borderId="5" xfId="0" applyFont="1" applyFill="1" applyBorder="1" applyAlignment="1">
      <alignment horizontal="center" vertical="center" wrapText="1"/>
    </xf>
    <xf numFmtId="0" fontId="48" fillId="4" borderId="7" xfId="0" applyFont="1" applyFill="1" applyBorder="1" applyAlignment="1">
      <alignment horizontal="center" vertical="center" wrapText="1"/>
    </xf>
    <xf numFmtId="0" fontId="47" fillId="0" borderId="6" xfId="0" applyFont="1" applyBorder="1" applyAlignment="1">
      <alignment horizontal="center" vertical="center" wrapText="1"/>
    </xf>
    <xf numFmtId="0" fontId="47" fillId="0" borderId="7"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6" xfId="0" applyFont="1" applyBorder="1" applyAlignment="1">
      <alignment horizontal="justify" vertical="center"/>
    </xf>
    <xf numFmtId="0" fontId="47" fillId="0" borderId="7" xfId="0" applyFont="1" applyBorder="1" applyAlignment="1">
      <alignment horizontal="justify" vertical="center"/>
    </xf>
    <xf numFmtId="0" fontId="47" fillId="0" borderId="5" xfId="0" applyFont="1" applyBorder="1" applyAlignment="1">
      <alignment horizontal="justify" vertical="center"/>
    </xf>
    <xf numFmtId="0" fontId="49" fillId="0" borderId="14" xfId="0" applyFont="1" applyBorder="1" applyAlignment="1">
      <alignment horizontal="left"/>
    </xf>
    <xf numFmtId="0" fontId="48" fillId="2" borderId="2" xfId="0" applyFont="1" applyFill="1" applyBorder="1" applyAlignment="1">
      <alignment horizontal="center" vertical="center" wrapText="1"/>
    </xf>
    <xf numFmtId="0" fontId="28" fillId="0" borderId="0" xfId="0" applyFont="1" applyAlignment="1">
      <alignment horizontal="right" vertical="center"/>
    </xf>
    <xf numFmtId="0" fontId="9" fillId="0" borderId="0" xfId="0" applyFont="1" applyFill="1" applyAlignment="1">
      <alignment horizontal="justify" vertical="justify" wrapText="1"/>
    </xf>
    <xf numFmtId="0" fontId="28" fillId="4" borderId="0" xfId="0" applyFont="1" applyFill="1" applyAlignment="1">
      <alignment horizontal="center" vertical="center"/>
    </xf>
    <xf numFmtId="0" fontId="54" fillId="0" borderId="1" xfId="0" applyFont="1" applyBorder="1" applyAlignment="1">
      <alignment horizontal="left" vertical="center" wrapText="1"/>
    </xf>
    <xf numFmtId="0" fontId="60" fillId="0" borderId="0" xfId="0" applyFont="1" applyAlignment="1">
      <alignment horizontal="left" vertical="center"/>
    </xf>
    <xf numFmtId="0" fontId="60" fillId="0" borderId="0" xfId="0" applyFont="1" applyAlignment="1">
      <alignment horizontal="left"/>
    </xf>
    <xf numFmtId="0" fontId="32" fillId="0" borderId="0" xfId="0" applyFont="1" applyAlignment="1">
      <alignment horizontal="center" vertical="center"/>
    </xf>
    <xf numFmtId="0" fontId="53" fillId="8" borderId="0" xfId="0" applyFont="1" applyFill="1" applyBorder="1" applyAlignment="1">
      <alignment horizontal="center" vertical="center"/>
    </xf>
    <xf numFmtId="0" fontId="58" fillId="11" borderId="15" xfId="0" applyFont="1" applyFill="1" applyBorder="1" applyAlignment="1">
      <alignment horizontal="center" vertical="center" wrapText="1"/>
    </xf>
    <xf numFmtId="0" fontId="58" fillId="11" borderId="8" xfId="0" applyFont="1" applyFill="1" applyBorder="1" applyAlignment="1">
      <alignment horizontal="center" vertical="center" wrapText="1"/>
    </xf>
    <xf numFmtId="0" fontId="58" fillId="11" borderId="9" xfId="0" applyFont="1" applyFill="1" applyBorder="1" applyAlignment="1">
      <alignment horizontal="center" vertical="center" wrapText="1"/>
    </xf>
    <xf numFmtId="0" fontId="58" fillId="11" borderId="12" xfId="0" applyFont="1" applyFill="1" applyBorder="1" applyAlignment="1">
      <alignment horizontal="center" vertical="center" wrapText="1"/>
    </xf>
    <xf numFmtId="0" fontId="58" fillId="11" borderId="14" xfId="0" applyFont="1" applyFill="1" applyBorder="1" applyAlignment="1">
      <alignment horizontal="center" vertical="center" wrapText="1"/>
    </xf>
    <xf numFmtId="0" fontId="58" fillId="11" borderId="13" xfId="0" applyFont="1" applyFill="1" applyBorder="1" applyAlignment="1">
      <alignment horizontal="center" vertical="center" wrapText="1"/>
    </xf>
    <xf numFmtId="0" fontId="58" fillId="11" borderId="1" xfId="0" applyFont="1" applyFill="1" applyBorder="1" applyAlignment="1">
      <alignment horizontal="center" vertical="center" wrapText="1"/>
    </xf>
    <xf numFmtId="0" fontId="55" fillId="0" borderId="1" xfId="0" applyFont="1" applyBorder="1" applyAlignment="1">
      <alignment horizontal="left" vertical="center" wrapText="1"/>
    </xf>
    <xf numFmtId="0" fontId="52" fillId="8" borderId="6" xfId="0" applyFont="1" applyFill="1" applyBorder="1" applyAlignment="1">
      <alignment horizontal="center" vertical="center" wrapText="1"/>
    </xf>
    <xf numFmtId="0" fontId="52" fillId="8" borderId="7" xfId="0" applyFont="1" applyFill="1" applyBorder="1" applyAlignment="1">
      <alignment horizontal="center" vertical="center" wrapText="1"/>
    </xf>
    <xf numFmtId="0" fontId="52" fillId="8" borderId="5" xfId="0" applyFont="1" applyFill="1" applyBorder="1" applyAlignment="1">
      <alignment horizontal="center" vertical="center" wrapText="1"/>
    </xf>
    <xf numFmtId="0" fontId="58" fillId="8" borderId="6" xfId="0" applyFont="1" applyFill="1" applyBorder="1" applyAlignment="1">
      <alignment horizontal="center" vertical="center" wrapText="1"/>
    </xf>
    <xf numFmtId="0" fontId="58" fillId="8" borderId="7" xfId="0" applyFont="1" applyFill="1" applyBorder="1" applyAlignment="1">
      <alignment horizontal="center" vertical="center" wrapText="1"/>
    </xf>
    <xf numFmtId="0" fontId="58" fillId="8" borderId="5" xfId="0" applyFont="1" applyFill="1" applyBorder="1" applyAlignment="1">
      <alignment horizontal="center" vertical="center" wrapText="1"/>
    </xf>
    <xf numFmtId="0" fontId="52" fillId="8" borderId="6" xfId="0" applyFont="1" applyFill="1" applyBorder="1" applyAlignment="1">
      <alignment horizontal="center" wrapText="1"/>
    </xf>
    <xf numFmtId="0" fontId="52" fillId="8" borderId="7" xfId="0" applyFont="1" applyFill="1" applyBorder="1" applyAlignment="1">
      <alignment horizontal="center" wrapText="1"/>
    </xf>
    <xf numFmtId="0" fontId="52" fillId="8" borderId="5" xfId="0" applyFont="1" applyFill="1" applyBorder="1" applyAlignment="1">
      <alignment horizontal="center" wrapText="1"/>
    </xf>
    <xf numFmtId="0" fontId="54" fillId="8" borderId="1" xfId="0" applyFont="1" applyFill="1" applyBorder="1" applyAlignment="1">
      <alignment horizontal="center" vertical="center" wrapText="1"/>
    </xf>
    <xf numFmtId="0" fontId="55" fillId="8" borderId="1" xfId="0" applyFont="1" applyFill="1" applyBorder="1" applyAlignment="1">
      <alignment horizontal="center" vertical="center"/>
    </xf>
    <xf numFmtId="0" fontId="53" fillId="8" borderId="1" xfId="0" applyFont="1" applyFill="1" applyBorder="1" applyAlignment="1">
      <alignment horizontal="center" vertical="center"/>
    </xf>
    <xf numFmtId="0" fontId="54" fillId="0" borderId="1" xfId="0" applyFont="1" applyBorder="1" applyAlignment="1">
      <alignment horizontal="left" vertical="center"/>
    </xf>
    <xf numFmtId="0" fontId="57" fillId="8" borderId="1" xfId="0" applyFont="1" applyFill="1" applyBorder="1" applyAlignment="1">
      <alignment horizontal="center" vertical="center"/>
    </xf>
    <xf numFmtId="0" fontId="58" fillId="8" borderId="1" xfId="0" applyFont="1" applyFill="1" applyBorder="1" applyAlignment="1">
      <alignment horizontal="center" vertical="center" wrapText="1"/>
    </xf>
    <xf numFmtId="0" fontId="52" fillId="8" borderId="1" xfId="0" applyFont="1" applyFill="1" applyBorder="1" applyAlignment="1">
      <alignment horizontal="center" vertical="center"/>
    </xf>
    <xf numFmtId="0" fontId="54" fillId="8" borderId="1" xfId="0" applyFont="1" applyFill="1" applyBorder="1" applyAlignment="1">
      <alignment horizontal="left" vertical="center" wrapText="1"/>
    </xf>
    <xf numFmtId="0" fontId="54" fillId="11" borderId="15" xfId="0" applyFont="1" applyFill="1" applyBorder="1" applyAlignment="1">
      <alignment horizontal="center" vertical="center" wrapText="1"/>
    </xf>
    <xf numFmtId="0" fontId="54" fillId="0" borderId="1" xfId="0" applyFont="1" applyBorder="1" applyAlignment="1">
      <alignment horizontal="center" vertical="center" wrapText="1"/>
    </xf>
    <xf numFmtId="0" fontId="54" fillId="0" borderId="6" xfId="0" applyFont="1" applyBorder="1" applyAlignment="1">
      <alignment horizontal="center" vertical="center" wrapText="1"/>
    </xf>
    <xf numFmtId="0" fontId="54" fillId="0" borderId="7" xfId="0" applyFont="1" applyBorder="1" applyAlignment="1">
      <alignment horizontal="center" vertical="center" wrapText="1"/>
    </xf>
    <xf numFmtId="0" fontId="54" fillId="0" borderId="5" xfId="0" applyFont="1" applyBorder="1" applyAlignment="1">
      <alignment horizontal="center" vertical="center" wrapText="1"/>
    </xf>
    <xf numFmtId="0" fontId="55" fillId="8" borderId="1" xfId="0" applyFont="1" applyFill="1" applyBorder="1" applyAlignment="1">
      <alignment horizontal="center"/>
    </xf>
    <xf numFmtId="0" fontId="54" fillId="0" borderId="1" xfId="0" applyFont="1" applyBorder="1" applyAlignment="1">
      <alignment horizontal="center" vertical="center"/>
    </xf>
    <xf numFmtId="0" fontId="55" fillId="0" borderId="1" xfId="0" applyFont="1" applyBorder="1" applyAlignment="1">
      <alignment horizontal="left" vertical="center"/>
    </xf>
    <xf numFmtId="0" fontId="51" fillId="0" borderId="0" xfId="0" applyFont="1" applyBorder="1" applyAlignment="1">
      <alignment horizontal="right" vertical="center" wrapText="1"/>
    </xf>
    <xf numFmtId="0" fontId="52" fillId="8" borderId="0" xfId="0" applyFont="1" applyFill="1" applyBorder="1" applyAlignment="1">
      <alignment horizontal="justify" vertical="justify" wrapText="1"/>
    </xf>
    <xf numFmtId="0" fontId="52" fillId="8" borderId="0" xfId="0" applyFont="1" applyFill="1" applyBorder="1" applyAlignment="1">
      <alignment horizontal="center" vertical="justify" wrapText="1"/>
    </xf>
    <xf numFmtId="0" fontId="53" fillId="11" borderId="1" xfId="0" applyFont="1" applyFill="1" applyBorder="1" applyAlignment="1">
      <alignment horizontal="center" vertical="center"/>
    </xf>
    <xf numFmtId="0" fontId="55"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8" fillId="0" borderId="1" xfId="0" applyFont="1" applyFill="1" applyBorder="1" applyAlignment="1">
      <alignment horizontal="center" vertical="center"/>
    </xf>
    <xf numFmtId="0" fontId="14" fillId="0" borderId="2" xfId="0" applyFont="1" applyFill="1" applyBorder="1" applyAlignment="1">
      <alignment horizontal="center" vertical="center" textRotation="90"/>
    </xf>
    <xf numFmtId="0" fontId="14" fillId="0" borderId="3" xfId="0" applyFont="1" applyFill="1" applyBorder="1" applyAlignment="1">
      <alignment horizontal="center" vertical="center" textRotation="90"/>
    </xf>
    <xf numFmtId="0" fontId="14" fillId="0" borderId="4" xfId="0" applyFont="1" applyFill="1" applyBorder="1" applyAlignment="1">
      <alignment horizontal="center" vertical="center" textRotation="90"/>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0" xfId="0" applyFont="1" applyBorder="1" applyAlignment="1">
      <alignment horizontal="center" vertical="center"/>
    </xf>
    <xf numFmtId="0" fontId="8" fillId="0" borderId="14" xfId="0" applyFont="1" applyBorder="1" applyAlignment="1">
      <alignment horizontal="center" vertical="center"/>
    </xf>
    <xf numFmtId="0" fontId="14" fillId="3" borderId="9" xfId="0" applyFont="1" applyFill="1" applyBorder="1" applyAlignment="1">
      <alignment horizontal="center" vertical="center" textRotation="90"/>
    </xf>
    <xf numFmtId="0" fontId="14" fillId="3" borderId="11" xfId="0" applyFont="1" applyFill="1" applyBorder="1" applyAlignment="1">
      <alignment horizontal="center" vertical="center" textRotation="90"/>
    </xf>
    <xf numFmtId="0" fontId="14" fillId="3" borderId="13" xfId="0" applyFont="1" applyFill="1" applyBorder="1" applyAlignment="1">
      <alignment horizontal="center" vertical="center" textRotation="90"/>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4" fillId="3" borderId="2" xfId="0" applyFont="1" applyFill="1" applyBorder="1" applyAlignment="1">
      <alignment horizontal="center" vertical="center" textRotation="90"/>
    </xf>
    <xf numFmtId="0" fontId="14" fillId="3" borderId="3" xfId="0" applyFont="1" applyFill="1" applyBorder="1" applyAlignment="1">
      <alignment horizontal="center" vertical="center" textRotation="90"/>
    </xf>
    <xf numFmtId="0" fontId="14" fillId="3" borderId="4" xfId="0" applyFont="1" applyFill="1" applyBorder="1" applyAlignment="1">
      <alignment horizontal="center" vertical="center" textRotation="90"/>
    </xf>
    <xf numFmtId="0" fontId="5" fillId="0" borderId="2" xfId="0" applyFont="1" applyFill="1" applyBorder="1" applyAlignment="1">
      <alignment horizontal="center" vertical="center" textRotation="90"/>
    </xf>
    <xf numFmtId="0" fontId="5" fillId="0" borderId="3" xfId="0" applyFont="1" applyFill="1" applyBorder="1" applyAlignment="1">
      <alignment horizontal="center" vertical="center" textRotation="90"/>
    </xf>
    <xf numFmtId="0" fontId="5" fillId="0" borderId="4" xfId="0" applyFont="1" applyFill="1" applyBorder="1" applyAlignment="1">
      <alignment horizontal="center" vertical="center" textRotation="90"/>
    </xf>
    <xf numFmtId="0" fontId="5" fillId="0" borderId="1" xfId="0" applyFont="1" applyFill="1" applyBorder="1" applyAlignment="1">
      <alignment horizontal="center" vertical="center" wrapText="1"/>
    </xf>
    <xf numFmtId="0" fontId="14" fillId="0" borderId="1" xfId="0" applyFont="1" applyFill="1" applyBorder="1" applyAlignment="1">
      <alignment horizontal="center" vertical="center" textRotation="90"/>
    </xf>
    <xf numFmtId="0" fontId="14" fillId="3" borderId="9" xfId="0" applyFont="1" applyFill="1" applyBorder="1" applyAlignment="1">
      <alignment horizontal="center" vertical="center" textRotation="255"/>
    </xf>
    <xf numFmtId="0" fontId="14" fillId="3" borderId="11" xfId="0" applyFont="1" applyFill="1" applyBorder="1" applyAlignment="1">
      <alignment horizontal="center" vertical="center" textRotation="255"/>
    </xf>
    <xf numFmtId="0" fontId="14" fillId="3" borderId="13" xfId="0" applyFont="1" applyFill="1" applyBorder="1" applyAlignment="1">
      <alignment horizontal="center" vertical="center" textRotation="255"/>
    </xf>
    <xf numFmtId="0" fontId="22" fillId="0" borderId="15" xfId="0" applyFont="1" applyBorder="1" applyAlignment="1">
      <alignment horizontal="center" vertical="center"/>
    </xf>
    <xf numFmtId="0" fontId="22" fillId="0" borderId="0" xfId="0" applyFont="1" applyBorder="1" applyAlignment="1">
      <alignment horizontal="center" vertical="center"/>
    </xf>
    <xf numFmtId="0" fontId="22" fillId="0" borderId="14"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7" fillId="3" borderId="1" xfId="0" applyFont="1" applyFill="1" applyBorder="1" applyAlignment="1">
      <alignment horizontal="center" vertical="center"/>
    </xf>
    <xf numFmtId="0" fontId="7" fillId="2" borderId="1" xfId="0" applyFont="1" applyFill="1" applyBorder="1" applyAlignment="1">
      <alignment horizontal="center" vertical="center"/>
    </xf>
    <xf numFmtId="0" fontId="27" fillId="2" borderId="1" xfId="0" applyFont="1" applyFill="1" applyBorder="1" applyAlignment="1">
      <alignment horizontal="center" vertical="center"/>
    </xf>
    <xf numFmtId="0" fontId="16" fillId="0" borderId="1" xfId="0" applyFont="1" applyBorder="1" applyAlignment="1">
      <alignment horizontal="center" vertical="center"/>
    </xf>
    <xf numFmtId="0" fontId="7" fillId="2" borderId="2"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3"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5" xfId="0" applyFont="1" applyBorder="1" applyAlignment="1">
      <alignment horizontal="center" vertical="center"/>
    </xf>
    <xf numFmtId="0" fontId="7" fillId="0" borderId="15" xfId="0" applyFont="1" applyBorder="1" applyAlignment="1">
      <alignment horizontal="center" vertical="center"/>
    </xf>
    <xf numFmtId="0" fontId="11" fillId="0" borderId="1"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26" fillId="3" borderId="1" xfId="0" applyFont="1" applyFill="1" applyBorder="1" applyAlignment="1">
      <alignment horizontal="center" vertical="center"/>
    </xf>
    <xf numFmtId="0" fontId="11" fillId="5" borderId="1" xfId="0" applyFont="1" applyFill="1" applyBorder="1" applyAlignment="1">
      <alignment horizontal="center" vertical="center"/>
    </xf>
    <xf numFmtId="0" fontId="29" fillId="0" borderId="14" xfId="0" applyFont="1" applyBorder="1" applyAlignment="1">
      <alignment horizontal="right" vertical="center"/>
    </xf>
    <xf numFmtId="0" fontId="29" fillId="0" borderId="10" xfId="0" applyFont="1" applyBorder="1" applyAlignment="1">
      <alignment horizontal="right" vertical="center"/>
    </xf>
    <xf numFmtId="0" fontId="29" fillId="0" borderId="0" xfId="0" applyFont="1" applyBorder="1" applyAlignment="1">
      <alignment horizontal="right" vertical="center"/>
    </xf>
    <xf numFmtId="0" fontId="36" fillId="0" borderId="0" xfId="0" applyFont="1" applyAlignment="1">
      <alignment horizontal="center" vertical="justify"/>
    </xf>
    <xf numFmtId="0" fontId="38" fillId="10" borderId="23" xfId="0" applyFont="1" applyFill="1" applyBorder="1" applyAlignment="1">
      <alignment horizontal="center" vertical="center" wrapText="1"/>
    </xf>
    <xf numFmtId="0" fontId="38" fillId="10" borderId="24" xfId="0" applyFont="1" applyFill="1" applyBorder="1" applyAlignment="1">
      <alignment horizontal="center" vertical="center" wrapText="1"/>
    </xf>
    <xf numFmtId="0" fontId="38" fillId="10" borderId="25" xfId="0" applyFont="1" applyFill="1" applyBorder="1" applyAlignment="1">
      <alignment horizontal="center" vertical="center" wrapText="1"/>
    </xf>
    <xf numFmtId="0" fontId="42" fillId="0" borderId="0" xfId="0" applyFont="1" applyAlignment="1">
      <alignment horizontal="left" vertical="justify"/>
    </xf>
    <xf numFmtId="0" fontId="36" fillId="0" borderId="16" xfId="0" applyFont="1" applyBorder="1" applyAlignment="1">
      <alignment horizontal="center"/>
    </xf>
    <xf numFmtId="0" fontId="36" fillId="0" borderId="0" xfId="0" applyFont="1" applyAlignment="1">
      <alignment horizontal="center"/>
    </xf>
    <xf numFmtId="0" fontId="40" fillId="0" borderId="0" xfId="0" applyFont="1" applyAlignment="1">
      <alignment horizontal="left" vertical="center"/>
    </xf>
    <xf numFmtId="0" fontId="35" fillId="3" borderId="1" xfId="0" applyFont="1" applyFill="1" applyBorder="1" applyAlignment="1">
      <alignment horizontal="center" vertical="center"/>
    </xf>
    <xf numFmtId="0" fontId="32" fillId="2" borderId="6"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1" xfId="0" applyFont="1" applyFill="1" applyBorder="1" applyAlignment="1">
      <alignment horizontal="center"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33" fillId="3" borderId="1" xfId="0" applyFont="1" applyFill="1" applyBorder="1" applyAlignment="1">
      <alignment horizontal="center" vertical="center"/>
    </xf>
    <xf numFmtId="0" fontId="24" fillId="2" borderId="6"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13" fillId="3" borderId="1" xfId="0" applyFont="1" applyFill="1" applyBorder="1" applyAlignment="1">
      <alignment horizontal="center" vertical="center"/>
    </xf>
    <xf numFmtId="0" fontId="24" fillId="2" borderId="7" xfId="0" applyFont="1" applyFill="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5" xfId="0" applyFont="1" applyBorder="1" applyAlignment="1">
      <alignment horizontal="center" vertical="center"/>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219074</xdr:colOff>
      <xdr:row>0</xdr:row>
      <xdr:rowOff>1066800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28924"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4" name="Imagen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5" name="Text Box 11"/>
        <xdr:cNvSpPr txBox="1">
          <a:spLocks noChangeArrowheads="1"/>
        </xdr:cNvSpPr>
      </xdr:nvSpPr>
      <xdr:spPr bwMode="auto">
        <a:xfrm>
          <a:off x="7356627" y="352787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15</xdr:row>
      <xdr:rowOff>102054</xdr:rowOff>
    </xdr:from>
    <xdr:to>
      <xdr:col>5</xdr:col>
      <xdr:colOff>576941</xdr:colOff>
      <xdr:row>15</xdr:row>
      <xdr:rowOff>315687</xdr:rowOff>
    </xdr:to>
    <xdr:sp macro="" textlink="">
      <xdr:nvSpPr>
        <xdr:cNvPr id="6" name="Rectangle 15"/>
        <xdr:cNvSpPr>
          <a:spLocks noChangeArrowheads="1"/>
        </xdr:cNvSpPr>
      </xdr:nvSpPr>
      <xdr:spPr bwMode="auto">
        <a:xfrm>
          <a:off x="5421084"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7</xdr:col>
      <xdr:colOff>424542</xdr:colOff>
      <xdr:row>15</xdr:row>
      <xdr:rowOff>115661</xdr:rowOff>
    </xdr:from>
    <xdr:to>
      <xdr:col>7</xdr:col>
      <xdr:colOff>685799</xdr:colOff>
      <xdr:row>15</xdr:row>
      <xdr:rowOff>329294</xdr:rowOff>
    </xdr:to>
    <xdr:sp macro="" textlink="">
      <xdr:nvSpPr>
        <xdr:cNvPr id="7" name="Rectangle 15"/>
        <xdr:cNvSpPr>
          <a:spLocks noChangeArrowheads="1"/>
        </xdr:cNvSpPr>
      </xdr:nvSpPr>
      <xdr:spPr bwMode="auto">
        <a:xfrm>
          <a:off x="7301592"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9</xdr:col>
      <xdr:colOff>234043</xdr:colOff>
      <xdr:row>15</xdr:row>
      <xdr:rowOff>115661</xdr:rowOff>
    </xdr:from>
    <xdr:to>
      <xdr:col>9</xdr:col>
      <xdr:colOff>495300</xdr:colOff>
      <xdr:row>15</xdr:row>
      <xdr:rowOff>329294</xdr:rowOff>
    </xdr:to>
    <xdr:sp macro="" textlink="">
      <xdr:nvSpPr>
        <xdr:cNvPr id="8" name="Rectangle 15"/>
        <xdr:cNvSpPr>
          <a:spLocks noChangeArrowheads="1"/>
        </xdr:cNvSpPr>
      </xdr:nvSpPr>
      <xdr:spPr bwMode="auto">
        <a:xfrm>
          <a:off x="8882743"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15</xdr:row>
      <xdr:rowOff>102054</xdr:rowOff>
    </xdr:from>
    <xdr:to>
      <xdr:col>3</xdr:col>
      <xdr:colOff>590549</xdr:colOff>
      <xdr:row>15</xdr:row>
      <xdr:rowOff>315687</xdr:rowOff>
    </xdr:to>
    <xdr:sp macro="" textlink="">
      <xdr:nvSpPr>
        <xdr:cNvPr id="9" name="Rectangle 15"/>
        <xdr:cNvSpPr>
          <a:spLocks noChangeArrowheads="1"/>
        </xdr:cNvSpPr>
      </xdr:nvSpPr>
      <xdr:spPr bwMode="auto">
        <a:xfrm>
          <a:off x="3577317"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47</xdr:row>
      <xdr:rowOff>144402</xdr:rowOff>
    </xdr:from>
    <xdr:to>
      <xdr:col>0</xdr:col>
      <xdr:colOff>201705</xdr:colOff>
      <xdr:row>47</xdr:row>
      <xdr:rowOff>268227</xdr:rowOff>
    </xdr:to>
    <xdr:sp macro="" textlink="">
      <xdr:nvSpPr>
        <xdr:cNvPr id="10" name="Rectangle 16"/>
        <xdr:cNvSpPr>
          <a:spLocks noChangeArrowheads="1"/>
        </xdr:cNvSpPr>
      </xdr:nvSpPr>
      <xdr:spPr bwMode="auto">
        <a:xfrm>
          <a:off x="77880" y="1365085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46</xdr:row>
      <xdr:rowOff>259517</xdr:rowOff>
    </xdr:from>
    <xdr:to>
      <xdr:col>0</xdr:col>
      <xdr:colOff>193912</xdr:colOff>
      <xdr:row>46</xdr:row>
      <xdr:rowOff>383342</xdr:rowOff>
    </xdr:to>
    <xdr:sp macro="" textlink="">
      <xdr:nvSpPr>
        <xdr:cNvPr id="11" name="Rectangle 16"/>
        <xdr:cNvSpPr>
          <a:spLocks noChangeArrowheads="1"/>
        </xdr:cNvSpPr>
      </xdr:nvSpPr>
      <xdr:spPr bwMode="auto">
        <a:xfrm>
          <a:off x="70087" y="1309921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45</xdr:row>
      <xdr:rowOff>219788</xdr:rowOff>
    </xdr:from>
    <xdr:to>
      <xdr:col>0</xdr:col>
      <xdr:colOff>201705</xdr:colOff>
      <xdr:row>45</xdr:row>
      <xdr:rowOff>343613</xdr:rowOff>
    </xdr:to>
    <xdr:sp macro="" textlink="">
      <xdr:nvSpPr>
        <xdr:cNvPr id="12" name="Rectangle 16"/>
        <xdr:cNvSpPr>
          <a:spLocks noChangeArrowheads="1"/>
        </xdr:cNvSpPr>
      </xdr:nvSpPr>
      <xdr:spPr bwMode="auto">
        <a:xfrm>
          <a:off x="77880" y="1240226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3" name="Text Box 11"/>
        <xdr:cNvSpPr txBox="1">
          <a:spLocks noChangeArrowheads="1"/>
        </xdr:cNvSpPr>
      </xdr:nvSpPr>
      <xdr:spPr bwMode="auto">
        <a:xfrm>
          <a:off x="3779555" y="352787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28575</xdr:colOff>
      <xdr:row>1</xdr:row>
      <xdr:rowOff>21167</xdr:rowOff>
    </xdr:from>
    <xdr:ext cx="2133600" cy="7112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7"/>
          <a:ext cx="2133600" cy="7112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rabanalr/Documents/SECTUR/Matrices%20de%20evaluaci&#243;n/Gu&#237;as%20de%20evaluaci&#243;n%20del%20SNCT%20(ajustadas)/Subsector%20Hospedaje/Subsector%20Hospedaje%20-%20SNCT%20(ajusta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Datos Generales"/>
      <sheetName val="Evaluacion"/>
      <sheetName val="Calificacion"/>
      <sheetName val="Segunda condicional"/>
      <sheetName val="Tabla de puntuación"/>
      <sheetName val="Marco Legal y Normativo"/>
      <sheetName val="Referentes"/>
      <sheetName val="Comentarios"/>
      <sheetName val="Puntuación"/>
    </sheetNames>
    <sheetDataSet>
      <sheetData sheetId="0"/>
      <sheetData sheetId="1">
        <row r="7">
          <cell r="C7"/>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zoomScale="70" zoomScaleNormal="70" zoomScalePageLayoutView="70" workbookViewId="0">
      <pane ySplit="1" topLeftCell="A11" activePane="bottomLeft" state="frozen"/>
      <selection pane="bottomLeft" activeCell="A16" sqref="A16:B16"/>
    </sheetView>
  </sheetViews>
  <sheetFormatPr baseColWidth="10" defaultRowHeight="15" x14ac:dyDescent="0.25"/>
  <cols>
    <col min="1" max="1" width="4.42578125" customWidth="1"/>
    <col min="2" max="2" width="11.85546875" customWidth="1"/>
    <col min="7" max="8" width="21.85546875" customWidth="1"/>
    <col min="9" max="9" width="39.85546875" customWidth="1"/>
  </cols>
  <sheetData>
    <row r="1" spans="1:9" ht="95.25" customHeight="1" x14ac:dyDescent="0.25">
      <c r="A1" s="161" t="s">
        <v>68</v>
      </c>
      <c r="B1" s="161"/>
      <c r="C1" s="161"/>
      <c r="D1" s="161"/>
      <c r="E1" s="161"/>
      <c r="F1" s="161"/>
      <c r="G1" s="161"/>
      <c r="H1" s="161"/>
      <c r="I1" s="161"/>
    </row>
    <row r="2" spans="1:9" ht="117" customHeight="1" x14ac:dyDescent="0.25">
      <c r="A2" s="162" t="s">
        <v>381</v>
      </c>
      <c r="B2" s="162"/>
      <c r="C2" s="162"/>
      <c r="D2" s="162"/>
      <c r="E2" s="162"/>
      <c r="F2" s="162"/>
      <c r="G2" s="162"/>
      <c r="H2" s="162"/>
      <c r="I2" s="162"/>
    </row>
    <row r="3" spans="1:9" ht="39.75" customHeight="1" x14ac:dyDescent="0.25">
      <c r="A3" s="163" t="s">
        <v>66</v>
      </c>
      <c r="B3" s="163"/>
      <c r="C3" s="163"/>
      <c r="D3" s="163"/>
      <c r="E3" s="163"/>
      <c r="F3" s="163"/>
      <c r="G3" s="163"/>
      <c r="H3" s="163"/>
      <c r="I3" s="163"/>
    </row>
    <row r="4" spans="1:9" ht="117.75" customHeight="1" x14ac:dyDescent="0.25">
      <c r="A4" s="162" t="s">
        <v>382</v>
      </c>
      <c r="B4" s="162"/>
      <c r="C4" s="162"/>
      <c r="D4" s="162"/>
      <c r="E4" s="162"/>
      <c r="F4" s="162"/>
      <c r="G4" s="162"/>
      <c r="H4" s="162"/>
      <c r="I4" s="162"/>
    </row>
    <row r="5" spans="1:9" ht="32.25" customHeight="1" x14ac:dyDescent="0.25">
      <c r="A5" s="163" t="s">
        <v>67</v>
      </c>
      <c r="B5" s="163"/>
      <c r="C5" s="163"/>
      <c r="D5" s="163"/>
      <c r="E5" s="163"/>
      <c r="F5" s="163"/>
      <c r="G5" s="163"/>
      <c r="H5" s="163"/>
      <c r="I5" s="163"/>
    </row>
    <row r="6" spans="1:9" ht="15" customHeight="1" x14ac:dyDescent="0.25">
      <c r="A6" s="90"/>
      <c r="B6" s="91" t="s">
        <v>71</v>
      </c>
      <c r="C6" s="92" t="s">
        <v>68</v>
      </c>
      <c r="D6" s="90"/>
      <c r="E6" s="90"/>
      <c r="F6" s="90"/>
      <c r="G6" s="93"/>
      <c r="H6" s="90"/>
      <c r="I6" s="90"/>
    </row>
    <row r="7" spans="1:9" ht="14.25" customHeight="1" x14ac:dyDescent="0.25">
      <c r="A7" s="90"/>
      <c r="B7" s="91" t="s">
        <v>70</v>
      </c>
      <c r="C7" s="92" t="s">
        <v>69</v>
      </c>
      <c r="D7" s="90"/>
      <c r="E7" s="90"/>
      <c r="F7" s="90"/>
      <c r="G7" s="93"/>
      <c r="H7" s="90"/>
      <c r="I7" s="90"/>
    </row>
    <row r="8" spans="1:9" ht="12" customHeight="1" x14ac:dyDescent="0.25">
      <c r="A8" s="90"/>
      <c r="B8" s="91"/>
      <c r="C8" s="92"/>
      <c r="D8" s="90"/>
      <c r="E8" s="90"/>
      <c r="F8" s="90"/>
      <c r="G8" s="93"/>
      <c r="H8" s="90"/>
      <c r="I8" s="90"/>
    </row>
    <row r="9" spans="1:9" ht="14.25" customHeight="1" x14ac:dyDescent="0.25">
      <c r="A9" s="159" t="s">
        <v>383</v>
      </c>
      <c r="B9" s="159"/>
      <c r="C9" s="159"/>
      <c r="D9" s="159"/>
      <c r="E9" s="159"/>
      <c r="F9" s="159"/>
      <c r="G9" s="159"/>
      <c r="H9" s="159"/>
      <c r="I9" s="159"/>
    </row>
    <row r="10" spans="1:9" ht="19.5" customHeight="1" x14ac:dyDescent="0.25">
      <c r="A10" s="160" t="s">
        <v>72</v>
      </c>
      <c r="B10" s="160"/>
      <c r="C10" s="160"/>
      <c r="D10" s="160"/>
      <c r="E10" s="160"/>
      <c r="F10" s="160"/>
      <c r="G10" s="160"/>
      <c r="H10" s="160"/>
      <c r="I10" s="160"/>
    </row>
    <row r="11" spans="1:9" s="25" customFormat="1" ht="21.75" customHeight="1" x14ac:dyDescent="0.25">
      <c r="A11" s="150" t="s">
        <v>384</v>
      </c>
      <c r="B11" s="151"/>
      <c r="C11" s="150" t="s">
        <v>385</v>
      </c>
      <c r="D11" s="152"/>
      <c r="E11" s="151"/>
      <c r="F11" s="150" t="s">
        <v>386</v>
      </c>
      <c r="G11" s="152"/>
      <c r="H11" s="151"/>
      <c r="I11" s="94" t="s">
        <v>387</v>
      </c>
    </row>
    <row r="12" spans="1:9" ht="32.25" customHeight="1" x14ac:dyDescent="0.25">
      <c r="A12" s="130" t="s">
        <v>8</v>
      </c>
      <c r="B12" s="131"/>
      <c r="C12" s="153" t="s">
        <v>388</v>
      </c>
      <c r="D12" s="154"/>
      <c r="E12" s="155"/>
      <c r="F12" s="156" t="s">
        <v>454</v>
      </c>
      <c r="G12" s="157"/>
      <c r="H12" s="158"/>
      <c r="I12" s="95">
        <v>0</v>
      </c>
    </row>
    <row r="13" spans="1:9" ht="61.5" customHeight="1" x14ac:dyDescent="0.25">
      <c r="A13" s="130" t="s">
        <v>10</v>
      </c>
      <c r="B13" s="131"/>
      <c r="C13" s="132" t="s">
        <v>389</v>
      </c>
      <c r="D13" s="133"/>
      <c r="E13" s="134"/>
      <c r="F13" s="135" t="s">
        <v>390</v>
      </c>
      <c r="G13" s="136"/>
      <c r="H13" s="137"/>
      <c r="I13" s="95">
        <v>0.1</v>
      </c>
    </row>
    <row r="14" spans="1:9" ht="78.75" customHeight="1" x14ac:dyDescent="0.25">
      <c r="A14" s="138" t="s">
        <v>11</v>
      </c>
      <c r="B14" s="139"/>
      <c r="C14" s="144" t="s">
        <v>391</v>
      </c>
      <c r="D14" s="145"/>
      <c r="E14" s="146"/>
      <c r="F14" s="147" t="s">
        <v>455</v>
      </c>
      <c r="G14" s="148"/>
      <c r="H14" s="149"/>
      <c r="I14" s="96">
        <v>0.2</v>
      </c>
    </row>
    <row r="15" spans="1:9" ht="63" customHeight="1" x14ac:dyDescent="0.25">
      <c r="A15" s="138" t="s">
        <v>392</v>
      </c>
      <c r="B15" s="139"/>
      <c r="C15" s="140" t="s">
        <v>393</v>
      </c>
      <c r="D15" s="140"/>
      <c r="E15" s="140"/>
      <c r="F15" s="141" t="s">
        <v>456</v>
      </c>
      <c r="G15" s="141"/>
      <c r="H15" s="141"/>
      <c r="I15" s="97">
        <v>0.3</v>
      </c>
    </row>
    <row r="16" spans="1:9" ht="96" customHeight="1" x14ac:dyDescent="0.25">
      <c r="A16" s="142" t="s">
        <v>12</v>
      </c>
      <c r="B16" s="142"/>
      <c r="C16" s="143" t="s">
        <v>394</v>
      </c>
      <c r="D16" s="143"/>
      <c r="E16" s="143"/>
      <c r="F16" s="141" t="s">
        <v>457</v>
      </c>
      <c r="G16" s="141"/>
      <c r="H16" s="141"/>
      <c r="I16" s="95">
        <v>0.6</v>
      </c>
    </row>
    <row r="17" spans="1:9" ht="80.25" customHeight="1" x14ac:dyDescent="0.25">
      <c r="A17" s="130" t="s">
        <v>13</v>
      </c>
      <c r="B17" s="131"/>
      <c r="C17" s="132" t="s">
        <v>395</v>
      </c>
      <c r="D17" s="133"/>
      <c r="E17" s="134"/>
      <c r="F17" s="135" t="s">
        <v>458</v>
      </c>
      <c r="G17" s="136"/>
      <c r="H17" s="137"/>
      <c r="I17" s="95">
        <v>1</v>
      </c>
    </row>
  </sheetData>
  <mergeCells count="28">
    <mergeCell ref="A9:I9"/>
    <mergeCell ref="A10:I10"/>
    <mergeCell ref="A1:I1"/>
    <mergeCell ref="A2:I2"/>
    <mergeCell ref="A4:I4"/>
    <mergeCell ref="A3:I3"/>
    <mergeCell ref="A5:I5"/>
    <mergeCell ref="A11:B11"/>
    <mergeCell ref="C11:E11"/>
    <mergeCell ref="F11:H11"/>
    <mergeCell ref="A12:B12"/>
    <mergeCell ref="C12:E12"/>
    <mergeCell ref="F12:H12"/>
    <mergeCell ref="A13:B13"/>
    <mergeCell ref="C13:E13"/>
    <mergeCell ref="F13:H13"/>
    <mergeCell ref="A14:B14"/>
    <mergeCell ref="C14:E14"/>
    <mergeCell ref="F14:H14"/>
    <mergeCell ref="A17:B17"/>
    <mergeCell ref="C17:E17"/>
    <mergeCell ref="F17:H17"/>
    <mergeCell ref="A15:B15"/>
    <mergeCell ref="C15:E15"/>
    <mergeCell ref="F15:H15"/>
    <mergeCell ref="A16:B16"/>
    <mergeCell ref="C16:E16"/>
    <mergeCell ref="F16:H16"/>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85" zoomScaleNormal="85" workbookViewId="0">
      <pane ySplit="2" topLeftCell="A3" activePane="bottomLeft" state="frozen"/>
      <selection pane="bottomLeft" activeCell="D6" sqref="D6"/>
    </sheetView>
  </sheetViews>
  <sheetFormatPr baseColWidth="10" defaultRowHeight="15.75" x14ac:dyDescent="0.25"/>
  <cols>
    <col min="1" max="1" width="5.85546875" style="12" customWidth="1"/>
    <col min="2" max="2" width="114.140625" style="12" customWidth="1"/>
    <col min="3" max="3" width="11.42578125" style="56"/>
    <col min="4" max="10" width="11.42578125" style="23"/>
  </cols>
  <sheetData>
    <row r="1" spans="1:11" ht="77.25" customHeight="1" x14ac:dyDescent="0.25">
      <c r="A1" s="266" t="s">
        <v>304</v>
      </c>
      <c r="B1" s="267"/>
    </row>
    <row r="2" spans="1:11" s="25" customFormat="1" ht="26.25" customHeight="1" x14ac:dyDescent="0.25">
      <c r="A2" s="48" t="s">
        <v>1</v>
      </c>
      <c r="B2" s="277" t="s">
        <v>304</v>
      </c>
      <c r="C2" s="278"/>
      <c r="D2" s="24"/>
      <c r="E2" s="24"/>
      <c r="F2" s="24"/>
      <c r="G2" s="24"/>
      <c r="H2" s="24"/>
      <c r="I2" s="24"/>
      <c r="J2" s="24"/>
    </row>
    <row r="3" spans="1:11" s="25" customFormat="1" ht="26.25" customHeight="1" x14ac:dyDescent="0.25">
      <c r="A3" s="281" t="s">
        <v>349</v>
      </c>
      <c r="B3" s="282"/>
      <c r="C3" s="283"/>
      <c r="D3" s="24"/>
      <c r="E3" s="24"/>
      <c r="F3" s="24"/>
      <c r="G3" s="24"/>
      <c r="H3" s="24"/>
      <c r="I3" s="24"/>
      <c r="J3" s="24"/>
      <c r="K3" s="24"/>
    </row>
    <row r="4" spans="1:11" ht="23.25" customHeight="1" x14ac:dyDescent="0.25">
      <c r="A4" s="280" t="s">
        <v>304</v>
      </c>
      <c r="B4" s="280"/>
      <c r="C4" s="55">
        <v>0</v>
      </c>
    </row>
    <row r="5" spans="1:11" ht="47.25" x14ac:dyDescent="0.25">
      <c r="A5" s="26">
        <v>1</v>
      </c>
      <c r="B5" s="50" t="s">
        <v>305</v>
      </c>
      <c r="C5" s="57"/>
    </row>
    <row r="6" spans="1:11" ht="31.5" x14ac:dyDescent="0.25">
      <c r="A6" s="26">
        <v>2</v>
      </c>
      <c r="B6" s="50" t="s">
        <v>306</v>
      </c>
      <c r="C6" s="57"/>
    </row>
    <row r="7" spans="1:11" ht="31.5" x14ac:dyDescent="0.25">
      <c r="A7" s="26">
        <v>3</v>
      </c>
      <c r="B7" s="50" t="s">
        <v>307</v>
      </c>
      <c r="C7" s="57"/>
    </row>
    <row r="8" spans="1:11" ht="47.25" x14ac:dyDescent="0.25">
      <c r="A8" s="26">
        <v>4</v>
      </c>
      <c r="B8" s="50" t="s">
        <v>308</v>
      </c>
      <c r="C8" s="57"/>
    </row>
    <row r="9" spans="1:11" ht="31.5" x14ac:dyDescent="0.25">
      <c r="A9" s="26">
        <v>5</v>
      </c>
      <c r="B9" s="50" t="s">
        <v>309</v>
      </c>
      <c r="C9" s="57"/>
    </row>
    <row r="10" spans="1:11" ht="47.25" x14ac:dyDescent="0.25">
      <c r="A10" s="26">
        <v>6</v>
      </c>
      <c r="B10" s="50" t="s">
        <v>310</v>
      </c>
      <c r="C10" s="57"/>
    </row>
    <row r="11" spans="1:11" s="23" customFormat="1" ht="27" customHeight="1" x14ac:dyDescent="0.25">
      <c r="A11" s="280" t="s">
        <v>311</v>
      </c>
      <c r="B11" s="280"/>
      <c r="C11" s="52">
        <v>0</v>
      </c>
    </row>
    <row r="12" spans="1:11" s="23" customFormat="1" ht="31.5" x14ac:dyDescent="0.25">
      <c r="A12" s="26">
        <v>1</v>
      </c>
      <c r="B12" s="38" t="s">
        <v>312</v>
      </c>
      <c r="C12" s="57"/>
    </row>
    <row r="13" spans="1:11" s="23" customFormat="1" ht="31.5" x14ac:dyDescent="0.25">
      <c r="A13" s="26">
        <v>2</v>
      </c>
      <c r="B13" s="38" t="s">
        <v>313</v>
      </c>
      <c r="C13" s="57"/>
    </row>
    <row r="14" spans="1:11" s="23" customFormat="1" x14ac:dyDescent="0.25">
      <c r="A14" s="26">
        <v>3</v>
      </c>
      <c r="B14" s="38" t="s">
        <v>314</v>
      </c>
      <c r="C14" s="57"/>
    </row>
    <row r="15" spans="1:11" s="23" customFormat="1" ht="31.5" x14ac:dyDescent="0.25">
      <c r="A15" s="26">
        <v>4</v>
      </c>
      <c r="B15" s="38" t="s">
        <v>315</v>
      </c>
      <c r="C15" s="57"/>
    </row>
    <row r="16" spans="1:11" s="23" customFormat="1" ht="31.5" x14ac:dyDescent="0.25">
      <c r="A16" s="26">
        <v>5</v>
      </c>
      <c r="B16" s="38" t="s">
        <v>316</v>
      </c>
      <c r="C16" s="57"/>
    </row>
    <row r="17" spans="1:3" s="23" customFormat="1" ht="31.5" x14ac:dyDescent="0.25">
      <c r="A17" s="26">
        <v>6</v>
      </c>
      <c r="B17" s="38" t="s">
        <v>317</v>
      </c>
      <c r="C17" s="57"/>
    </row>
    <row r="18" spans="1:3" s="23" customFormat="1" x14ac:dyDescent="0.25">
      <c r="A18" s="26">
        <v>7</v>
      </c>
      <c r="B18" s="38" t="s">
        <v>318</v>
      </c>
      <c r="C18" s="57"/>
    </row>
    <row r="19" spans="1:3" s="23" customFormat="1" ht="31.5" x14ac:dyDescent="0.25">
      <c r="A19" s="26">
        <v>8</v>
      </c>
      <c r="B19" s="38" t="s">
        <v>319</v>
      </c>
      <c r="C19" s="57"/>
    </row>
    <row r="20" spans="1:3" s="23" customFormat="1" ht="31.5" x14ac:dyDescent="0.25">
      <c r="A20" s="26">
        <v>9</v>
      </c>
      <c r="B20" s="38" t="s">
        <v>320</v>
      </c>
      <c r="C20" s="57"/>
    </row>
    <row r="21" spans="1:3" s="23" customFormat="1" ht="24" customHeight="1" x14ac:dyDescent="0.25">
      <c r="A21" s="280" t="s">
        <v>321</v>
      </c>
      <c r="B21" s="280"/>
      <c r="C21" s="55">
        <v>0</v>
      </c>
    </row>
    <row r="22" spans="1:3" s="23" customFormat="1" ht="47.25" x14ac:dyDescent="0.25">
      <c r="A22" s="26">
        <v>1</v>
      </c>
      <c r="B22" s="38" t="s">
        <v>322</v>
      </c>
      <c r="C22" s="57"/>
    </row>
    <row r="23" spans="1:3" s="23" customFormat="1" ht="57" customHeight="1" x14ac:dyDescent="0.25">
      <c r="A23" s="279" t="s">
        <v>323</v>
      </c>
      <c r="B23" s="279"/>
      <c r="C23" s="55">
        <v>0</v>
      </c>
    </row>
    <row r="24" spans="1:3" s="23" customFormat="1" ht="409.5" x14ac:dyDescent="0.25">
      <c r="A24" s="26">
        <v>1</v>
      </c>
      <c r="B24" s="49" t="s">
        <v>324</v>
      </c>
      <c r="C24" s="57"/>
    </row>
    <row r="25" spans="1:3" s="23" customFormat="1" ht="24" customHeight="1" x14ac:dyDescent="0.25">
      <c r="A25" s="279" t="s">
        <v>325</v>
      </c>
      <c r="B25" s="279"/>
      <c r="C25" s="55">
        <v>0</v>
      </c>
    </row>
    <row r="26" spans="1:3" s="23" customFormat="1" x14ac:dyDescent="0.25">
      <c r="A26" s="26">
        <v>1</v>
      </c>
      <c r="B26" s="38" t="s">
        <v>326</v>
      </c>
      <c r="C26" s="57"/>
    </row>
    <row r="27" spans="1:3" s="23" customFormat="1" ht="31.5" x14ac:dyDescent="0.25">
      <c r="A27" s="26">
        <v>2</v>
      </c>
      <c r="B27" s="38" t="s">
        <v>327</v>
      </c>
      <c r="C27" s="57"/>
    </row>
    <row r="28" spans="1:3" s="23" customFormat="1" x14ac:dyDescent="0.25">
      <c r="A28" s="26">
        <v>3</v>
      </c>
      <c r="B28" s="38" t="s">
        <v>328</v>
      </c>
      <c r="C28" s="57"/>
    </row>
    <row r="29" spans="1:3" s="23" customFormat="1" ht="31.5" x14ac:dyDescent="0.25">
      <c r="A29" s="26">
        <v>4</v>
      </c>
      <c r="B29" s="38" t="s">
        <v>329</v>
      </c>
      <c r="C29" s="57"/>
    </row>
    <row r="30" spans="1:3" s="23" customFormat="1" ht="31.5" x14ac:dyDescent="0.25">
      <c r="A30" s="26">
        <v>5</v>
      </c>
      <c r="B30" s="38" t="s">
        <v>330</v>
      </c>
      <c r="C30" s="57"/>
    </row>
    <row r="31" spans="1:3" s="23" customFormat="1" x14ac:dyDescent="0.25">
      <c r="A31" s="26">
        <v>6</v>
      </c>
      <c r="B31" s="38" t="s">
        <v>331</v>
      </c>
      <c r="C31" s="57"/>
    </row>
    <row r="32" spans="1:3" s="23" customFormat="1" ht="31.5" x14ac:dyDescent="0.25">
      <c r="A32" s="26">
        <v>7</v>
      </c>
      <c r="B32" s="38" t="s">
        <v>332</v>
      </c>
      <c r="C32" s="57"/>
    </row>
    <row r="33" spans="1:3" s="23" customFormat="1" ht="63" x14ac:dyDescent="0.25">
      <c r="A33" s="26">
        <v>8</v>
      </c>
      <c r="B33" s="38" t="s">
        <v>333</v>
      </c>
      <c r="C33" s="57"/>
    </row>
    <row r="34" spans="1:3" s="23" customFormat="1" ht="31.5" x14ac:dyDescent="0.25">
      <c r="A34" s="26">
        <v>9</v>
      </c>
      <c r="B34" s="38" t="s">
        <v>334</v>
      </c>
      <c r="C34" s="57"/>
    </row>
    <row r="35" spans="1:3" s="23" customFormat="1" ht="31.5" x14ac:dyDescent="0.25">
      <c r="A35" s="26">
        <v>10</v>
      </c>
      <c r="B35" s="38" t="s">
        <v>335</v>
      </c>
      <c r="C35" s="57"/>
    </row>
    <row r="36" spans="1:3" s="23" customFormat="1" ht="31.5" x14ac:dyDescent="0.25">
      <c r="A36" s="26">
        <v>11</v>
      </c>
      <c r="B36" s="38" t="s">
        <v>336</v>
      </c>
      <c r="C36" s="57"/>
    </row>
    <row r="37" spans="1:3" s="23" customFormat="1" ht="31.5" x14ac:dyDescent="0.25">
      <c r="A37" s="26">
        <v>12</v>
      </c>
      <c r="B37" s="38" t="s">
        <v>337</v>
      </c>
      <c r="C37" s="57"/>
    </row>
    <row r="38" spans="1:3" s="23" customFormat="1" ht="31.5" x14ac:dyDescent="0.25">
      <c r="A38" s="26">
        <v>13</v>
      </c>
      <c r="B38" s="38" t="s">
        <v>338</v>
      </c>
      <c r="C38" s="57"/>
    </row>
    <row r="39" spans="1:3" s="23" customFormat="1" ht="30.75" customHeight="1" x14ac:dyDescent="0.25">
      <c r="A39" s="276" t="s">
        <v>73</v>
      </c>
      <c r="B39" s="276"/>
      <c r="C39" s="54">
        <f>SUM(C12:C38)</f>
        <v>0</v>
      </c>
    </row>
  </sheetData>
  <mergeCells count="9">
    <mergeCell ref="A39:B39"/>
    <mergeCell ref="B2:C2"/>
    <mergeCell ref="A23:B23"/>
    <mergeCell ref="A25:B25"/>
    <mergeCell ref="A1:B1"/>
    <mergeCell ref="A4:B4"/>
    <mergeCell ref="A11:B11"/>
    <mergeCell ref="A21:B21"/>
    <mergeCell ref="A3:C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70" zoomScaleNormal="70" workbookViewId="0">
      <pane ySplit="2" topLeftCell="A3" activePane="bottomLeft" state="frozen"/>
      <selection pane="bottomLeft" activeCell="A2" sqref="A2:J2"/>
    </sheetView>
  </sheetViews>
  <sheetFormatPr baseColWidth="10" defaultRowHeight="15.75" x14ac:dyDescent="0.25"/>
  <cols>
    <col min="1" max="1" width="4.5703125" style="12" customWidth="1"/>
    <col min="2" max="2" width="30.85546875" style="12" customWidth="1"/>
    <col min="3" max="3" width="13.28515625" style="9" customWidth="1"/>
    <col min="4" max="4" width="14.5703125" style="9" customWidth="1"/>
    <col min="5" max="7" width="13.28515625" style="10" customWidth="1"/>
    <col min="8" max="9" width="13.28515625" style="11" customWidth="1"/>
    <col min="10" max="10" width="13.28515625" style="1" customWidth="1"/>
    <col min="11" max="13" width="11.42578125" style="1"/>
  </cols>
  <sheetData>
    <row r="1" spans="1:13" ht="94.5" customHeight="1" x14ac:dyDescent="0.25">
      <c r="A1" s="202" t="s">
        <v>396</v>
      </c>
      <c r="B1" s="202"/>
      <c r="C1" s="202"/>
      <c r="D1" s="202"/>
      <c r="E1" s="202"/>
      <c r="F1" s="202"/>
      <c r="G1" s="202"/>
      <c r="H1" s="202"/>
      <c r="I1" s="202"/>
      <c r="J1" s="202"/>
    </row>
    <row r="2" spans="1:13" s="99" customFormat="1" ht="129.75" customHeight="1" x14ac:dyDescent="0.25">
      <c r="A2" s="203" t="s">
        <v>397</v>
      </c>
      <c r="B2" s="203"/>
      <c r="C2" s="203"/>
      <c r="D2" s="203"/>
      <c r="E2" s="203"/>
      <c r="F2" s="203"/>
      <c r="G2" s="203"/>
      <c r="H2" s="203"/>
      <c r="I2" s="203"/>
      <c r="J2" s="203"/>
      <c r="K2" s="98"/>
      <c r="L2" s="98"/>
      <c r="M2" s="98"/>
    </row>
    <row r="3" spans="1:13" s="99" customFormat="1" x14ac:dyDescent="0.25">
      <c r="A3" s="204"/>
      <c r="B3" s="204"/>
      <c r="C3" s="204"/>
      <c r="D3" s="204"/>
      <c r="E3" s="204"/>
      <c r="F3" s="204"/>
      <c r="G3" s="204"/>
      <c r="H3" s="204"/>
      <c r="I3" s="204"/>
      <c r="J3" s="204"/>
      <c r="K3" s="98"/>
      <c r="L3" s="98"/>
      <c r="M3" s="98"/>
    </row>
    <row r="4" spans="1:13" s="99" customFormat="1" ht="16.5" customHeight="1" x14ac:dyDescent="0.25">
      <c r="A4" s="205" t="s">
        <v>398</v>
      </c>
      <c r="B4" s="205"/>
      <c r="C4" s="205"/>
      <c r="D4" s="205"/>
      <c r="E4" s="205"/>
      <c r="F4" s="205"/>
      <c r="G4" s="205"/>
      <c r="H4" s="205"/>
      <c r="I4" s="205"/>
      <c r="J4" s="205"/>
      <c r="K4" s="98"/>
      <c r="L4" s="98"/>
      <c r="M4" s="98"/>
    </row>
    <row r="5" spans="1:13" s="99" customFormat="1" ht="15" customHeight="1" x14ac:dyDescent="0.25">
      <c r="A5" s="200" t="s">
        <v>399</v>
      </c>
      <c r="B5" s="200"/>
      <c r="C5" s="187"/>
      <c r="D5" s="187"/>
      <c r="E5" s="206" t="s">
        <v>400</v>
      </c>
      <c r="F5" s="206"/>
      <c r="G5" s="206"/>
      <c r="H5" s="207"/>
      <c r="I5" s="207"/>
      <c r="J5" s="207"/>
      <c r="K5" s="98"/>
      <c r="L5" s="98"/>
      <c r="M5" s="98"/>
    </row>
    <row r="6" spans="1:13" s="101" customFormat="1" ht="31.5" customHeight="1" x14ac:dyDescent="0.25">
      <c r="A6" s="189" t="s">
        <v>401</v>
      </c>
      <c r="B6" s="189"/>
      <c r="C6" s="201" t="s">
        <v>402</v>
      </c>
      <c r="D6" s="201"/>
      <c r="E6" s="201"/>
      <c r="F6" s="201"/>
      <c r="G6" s="176" t="s">
        <v>403</v>
      </c>
      <c r="H6" s="176"/>
      <c r="I6" s="176"/>
      <c r="J6" s="176"/>
      <c r="K6" s="100"/>
      <c r="L6" s="100"/>
      <c r="M6" s="100"/>
    </row>
    <row r="7" spans="1:13" s="101" customFormat="1" x14ac:dyDescent="0.25">
      <c r="A7" s="189" t="s">
        <v>404</v>
      </c>
      <c r="B7" s="189"/>
      <c r="C7" s="199"/>
      <c r="D7" s="199"/>
      <c r="E7" s="199"/>
      <c r="F7" s="199"/>
      <c r="G7" s="199"/>
      <c r="H7" s="199"/>
      <c r="I7" s="199"/>
      <c r="J7" s="199"/>
      <c r="K7" s="100"/>
      <c r="L7" s="100"/>
      <c r="M7" s="100"/>
    </row>
    <row r="8" spans="1:13" s="101" customFormat="1" ht="15" customHeight="1" x14ac:dyDescent="0.25">
      <c r="A8" s="189" t="s">
        <v>405</v>
      </c>
      <c r="B8" s="189"/>
      <c r="C8" s="187"/>
      <c r="D8" s="187"/>
      <c r="E8" s="187"/>
      <c r="F8" s="187"/>
      <c r="G8" s="187"/>
      <c r="H8" s="187"/>
      <c r="I8" s="187"/>
      <c r="J8" s="187"/>
      <c r="K8" s="100"/>
      <c r="L8" s="100"/>
      <c r="M8" s="100"/>
    </row>
    <row r="9" spans="1:13" s="101" customFormat="1" ht="15.75" customHeight="1" x14ac:dyDescent="0.25">
      <c r="A9" s="102" t="s">
        <v>406</v>
      </c>
      <c r="B9" s="103"/>
      <c r="C9" s="187"/>
      <c r="D9" s="187"/>
      <c r="E9" s="187"/>
      <c r="F9" s="187"/>
      <c r="G9" s="187"/>
      <c r="H9" s="187"/>
      <c r="I9" s="187"/>
      <c r="J9" s="187"/>
      <c r="K9" s="100"/>
      <c r="L9" s="100"/>
      <c r="M9" s="100"/>
    </row>
    <row r="10" spans="1:13" s="101" customFormat="1" ht="15.75" customHeight="1" x14ac:dyDescent="0.25">
      <c r="A10" s="189" t="s">
        <v>407</v>
      </c>
      <c r="B10" s="189"/>
      <c r="C10" s="187"/>
      <c r="D10" s="187"/>
      <c r="E10" s="187"/>
      <c r="F10" s="187"/>
      <c r="G10" s="187"/>
      <c r="H10" s="187"/>
      <c r="I10" s="187"/>
      <c r="J10" s="187"/>
      <c r="K10" s="100"/>
      <c r="L10" s="100"/>
      <c r="M10" s="100"/>
    </row>
    <row r="11" spans="1:13" s="101" customFormat="1" ht="15.75" customHeight="1" x14ac:dyDescent="0.25">
      <c r="A11" s="189" t="s">
        <v>408</v>
      </c>
      <c r="B11" s="189"/>
      <c r="C11" s="187"/>
      <c r="D11" s="187"/>
      <c r="E11" s="187"/>
      <c r="F11" s="187"/>
      <c r="G11" s="187"/>
      <c r="H11" s="187"/>
      <c r="I11" s="187"/>
      <c r="J11" s="187"/>
      <c r="K11" s="100"/>
      <c r="L11" s="100"/>
      <c r="M11" s="100"/>
    </row>
    <row r="12" spans="1:13" s="101" customFormat="1" ht="15.75" customHeight="1" x14ac:dyDescent="0.25">
      <c r="A12" s="189" t="s">
        <v>60</v>
      </c>
      <c r="B12" s="189"/>
      <c r="C12" s="187"/>
      <c r="D12" s="187"/>
      <c r="E12" s="187"/>
      <c r="F12" s="187"/>
      <c r="G12" s="187"/>
      <c r="H12" s="187"/>
      <c r="I12" s="187"/>
      <c r="J12" s="187"/>
      <c r="K12" s="100"/>
      <c r="L12" s="100"/>
      <c r="M12" s="100"/>
    </row>
    <row r="13" spans="1:13" s="101" customFormat="1" ht="15.75" customHeight="1" x14ac:dyDescent="0.25">
      <c r="A13" s="189" t="s">
        <v>409</v>
      </c>
      <c r="B13" s="189"/>
      <c r="C13" s="187"/>
      <c r="D13" s="187"/>
      <c r="E13" s="187"/>
      <c r="F13" s="187"/>
      <c r="G13" s="187"/>
      <c r="H13" s="187"/>
      <c r="I13" s="187"/>
      <c r="J13" s="187"/>
      <c r="K13" s="100"/>
      <c r="L13" s="100"/>
      <c r="M13" s="100"/>
    </row>
    <row r="14" spans="1:13" s="101" customFormat="1" ht="15.75" customHeight="1" x14ac:dyDescent="0.25">
      <c r="A14" s="189" t="s">
        <v>410</v>
      </c>
      <c r="B14" s="189"/>
      <c r="C14" s="187"/>
      <c r="D14" s="187"/>
      <c r="E14" s="187"/>
      <c r="F14" s="187"/>
      <c r="G14" s="187"/>
      <c r="H14" s="187"/>
      <c r="I14" s="187"/>
      <c r="J14" s="187"/>
      <c r="K14" s="100"/>
      <c r="L14" s="100"/>
      <c r="M14" s="100"/>
    </row>
    <row r="15" spans="1:13" s="101" customFormat="1" ht="15.75" customHeight="1" x14ac:dyDescent="0.25">
      <c r="A15" s="189" t="s">
        <v>411</v>
      </c>
      <c r="B15" s="189"/>
      <c r="C15" s="187"/>
      <c r="D15" s="187"/>
      <c r="E15" s="187"/>
      <c r="F15" s="187"/>
      <c r="G15" s="187"/>
      <c r="H15" s="187"/>
      <c r="I15" s="187"/>
      <c r="J15" s="187"/>
      <c r="K15" s="100"/>
      <c r="L15" s="100"/>
      <c r="M15" s="100"/>
    </row>
    <row r="16" spans="1:13" s="101" customFormat="1" ht="33" customHeight="1" x14ac:dyDescent="0.25">
      <c r="A16" s="193" t="s">
        <v>412</v>
      </c>
      <c r="B16" s="193"/>
      <c r="C16" s="104" t="s">
        <v>413</v>
      </c>
      <c r="D16" s="104"/>
      <c r="E16" s="105" t="s">
        <v>414</v>
      </c>
      <c r="F16" s="106"/>
      <c r="G16" s="104" t="s">
        <v>415</v>
      </c>
      <c r="H16" s="106"/>
      <c r="I16" s="105" t="s">
        <v>416</v>
      </c>
      <c r="J16" s="107"/>
      <c r="L16" s="108"/>
      <c r="M16" s="100"/>
    </row>
    <row r="17" spans="1:13" s="101" customFormat="1" ht="15.75" customHeight="1" x14ac:dyDescent="0.25">
      <c r="A17" s="194"/>
      <c r="B17" s="194"/>
      <c r="C17" s="194"/>
      <c r="D17" s="194"/>
      <c r="E17" s="194"/>
      <c r="F17" s="194"/>
      <c r="G17" s="194"/>
      <c r="H17" s="194"/>
      <c r="I17" s="194"/>
      <c r="J17" s="194"/>
      <c r="K17" s="100"/>
      <c r="L17" s="100"/>
      <c r="M17" s="100"/>
    </row>
    <row r="18" spans="1:13" s="101" customFormat="1" ht="31.5" customHeight="1" x14ac:dyDescent="0.25">
      <c r="A18" s="195" t="s">
        <v>417</v>
      </c>
      <c r="B18" s="195"/>
      <c r="C18" s="109" t="s">
        <v>418</v>
      </c>
      <c r="D18" s="110"/>
      <c r="E18" s="104" t="s">
        <v>419</v>
      </c>
      <c r="F18" s="111"/>
      <c r="G18" s="196" t="s">
        <v>420</v>
      </c>
      <c r="H18" s="197"/>
      <c r="I18" s="198"/>
      <c r="J18" s="105"/>
      <c r="K18" s="100"/>
      <c r="L18" s="100"/>
      <c r="M18" s="100"/>
    </row>
    <row r="19" spans="1:13" s="101" customFormat="1" ht="15.75" customHeight="1" x14ac:dyDescent="0.25">
      <c r="A19" s="186" t="s">
        <v>421</v>
      </c>
      <c r="B19" s="186"/>
      <c r="C19" s="189" t="s">
        <v>422</v>
      </c>
      <c r="D19" s="189"/>
      <c r="E19" s="187"/>
      <c r="F19" s="187"/>
      <c r="G19" s="187"/>
      <c r="H19" s="187"/>
      <c r="I19" s="187"/>
      <c r="J19" s="187"/>
      <c r="K19" s="100"/>
      <c r="L19" s="100"/>
      <c r="M19" s="100"/>
    </row>
    <row r="20" spans="1:13" s="101" customFormat="1" ht="16.5" x14ac:dyDescent="0.25">
      <c r="A20" s="186"/>
      <c r="B20" s="186"/>
      <c r="C20" s="189" t="s">
        <v>423</v>
      </c>
      <c r="D20" s="189"/>
      <c r="E20" s="188"/>
      <c r="F20" s="188"/>
      <c r="G20" s="188"/>
      <c r="H20" s="188"/>
      <c r="I20" s="188"/>
      <c r="J20" s="188"/>
      <c r="K20" s="100"/>
      <c r="L20" s="100"/>
      <c r="M20" s="100"/>
    </row>
    <row r="21" spans="1:13" s="101" customFormat="1" ht="15.75" customHeight="1" x14ac:dyDescent="0.25">
      <c r="A21" s="186"/>
      <c r="B21" s="186"/>
      <c r="C21" s="189" t="s">
        <v>424</v>
      </c>
      <c r="D21" s="189"/>
      <c r="E21" s="190"/>
      <c r="F21" s="190"/>
      <c r="G21" s="190"/>
      <c r="H21" s="190"/>
      <c r="I21" s="190"/>
      <c r="J21" s="190"/>
      <c r="K21" s="100"/>
      <c r="L21" s="100"/>
      <c r="M21" s="100"/>
    </row>
    <row r="22" spans="1:13" s="101" customFormat="1" ht="15.75" customHeight="1" x14ac:dyDescent="0.25">
      <c r="A22" s="186"/>
      <c r="B22" s="186"/>
      <c r="C22" s="189" t="s">
        <v>425</v>
      </c>
      <c r="D22" s="189"/>
      <c r="E22" s="191"/>
      <c r="F22" s="191"/>
      <c r="G22" s="191"/>
      <c r="H22" s="191"/>
      <c r="I22" s="191"/>
      <c r="J22" s="191"/>
      <c r="K22" s="100"/>
      <c r="L22" s="100"/>
      <c r="M22" s="100"/>
    </row>
    <row r="23" spans="1:13" s="101" customFormat="1" x14ac:dyDescent="0.25">
      <c r="A23" s="186"/>
      <c r="B23" s="186"/>
      <c r="C23" s="189" t="s">
        <v>426</v>
      </c>
      <c r="D23" s="189"/>
      <c r="E23" s="192"/>
      <c r="F23" s="192"/>
      <c r="G23" s="192"/>
      <c r="H23" s="192"/>
      <c r="I23" s="192"/>
      <c r="J23" s="192"/>
      <c r="K23" s="100"/>
      <c r="L23" s="100"/>
      <c r="M23" s="100"/>
    </row>
    <row r="24" spans="1:13" s="101" customFormat="1" ht="15.75" customHeight="1" x14ac:dyDescent="0.25">
      <c r="A24" s="186"/>
      <c r="B24" s="186"/>
      <c r="C24" s="102" t="s">
        <v>427</v>
      </c>
      <c r="D24" s="102"/>
      <c r="E24" s="191"/>
      <c r="F24" s="191"/>
      <c r="G24" s="191"/>
      <c r="H24" s="191"/>
      <c r="I24" s="191"/>
      <c r="J24" s="191"/>
      <c r="K24" s="100"/>
      <c r="L24" s="100"/>
      <c r="M24" s="100"/>
    </row>
    <row r="25" spans="1:13" s="101" customFormat="1" ht="16.5" x14ac:dyDescent="0.25">
      <c r="A25" s="169" t="s">
        <v>428</v>
      </c>
      <c r="B25" s="169"/>
      <c r="C25" s="169"/>
      <c r="D25" s="169"/>
      <c r="E25" s="169"/>
      <c r="F25" s="169"/>
      <c r="G25" s="169"/>
      <c r="H25" s="169"/>
      <c r="I25" s="169"/>
      <c r="J25" s="169"/>
      <c r="K25" s="100"/>
      <c r="L25" s="100"/>
      <c r="M25" s="100"/>
    </row>
    <row r="26" spans="1:13" s="113" customFormat="1" ht="15" customHeight="1" x14ac:dyDescent="0.25">
      <c r="A26" s="164" t="s">
        <v>429</v>
      </c>
      <c r="B26" s="164"/>
      <c r="C26" s="183"/>
      <c r="D26" s="184"/>
      <c r="E26" s="184"/>
      <c r="F26" s="184"/>
      <c r="G26" s="184"/>
      <c r="H26" s="184"/>
      <c r="I26" s="184"/>
      <c r="J26" s="185"/>
      <c r="K26" s="112"/>
      <c r="L26" s="112"/>
      <c r="M26" s="112"/>
    </row>
    <row r="27" spans="1:13" s="113" customFormat="1" ht="15" customHeight="1" x14ac:dyDescent="0.2">
      <c r="A27" s="164" t="s">
        <v>430</v>
      </c>
      <c r="B27" s="164"/>
      <c r="C27" s="180"/>
      <c r="D27" s="181"/>
      <c r="E27" s="181"/>
      <c r="F27" s="181"/>
      <c r="G27" s="181"/>
      <c r="H27" s="181"/>
      <c r="I27" s="181"/>
      <c r="J27" s="182"/>
      <c r="K27" s="112"/>
      <c r="L27" s="112"/>
      <c r="M27" s="112"/>
    </row>
    <row r="28" spans="1:13" s="113" customFormat="1" ht="16.5" x14ac:dyDescent="0.2">
      <c r="A28" s="164" t="s">
        <v>60</v>
      </c>
      <c r="B28" s="164"/>
      <c r="C28" s="180"/>
      <c r="D28" s="181"/>
      <c r="E28" s="181"/>
      <c r="F28" s="181"/>
      <c r="G28" s="181"/>
      <c r="H28" s="181"/>
      <c r="I28" s="181"/>
      <c r="J28" s="182"/>
      <c r="K28" s="112"/>
      <c r="L28" s="112"/>
      <c r="M28" s="112"/>
    </row>
    <row r="29" spans="1:13" s="113" customFormat="1" ht="14.25" customHeight="1" x14ac:dyDescent="0.2">
      <c r="A29" s="164" t="s">
        <v>431</v>
      </c>
      <c r="B29" s="164"/>
      <c r="C29" s="180"/>
      <c r="D29" s="181"/>
      <c r="E29" s="181"/>
      <c r="F29" s="181"/>
      <c r="G29" s="181"/>
      <c r="H29" s="181"/>
      <c r="I29" s="181"/>
      <c r="J29" s="182"/>
      <c r="K29" s="112"/>
      <c r="L29" s="112"/>
      <c r="M29" s="112"/>
    </row>
    <row r="30" spans="1:13" s="113" customFormat="1" ht="14.25" customHeight="1" x14ac:dyDescent="0.2">
      <c r="A30" s="164" t="s">
        <v>411</v>
      </c>
      <c r="B30" s="164"/>
      <c r="C30" s="177"/>
      <c r="D30" s="178"/>
      <c r="E30" s="178"/>
      <c r="F30" s="178"/>
      <c r="G30" s="178"/>
      <c r="H30" s="178"/>
      <c r="I30" s="178"/>
      <c r="J30" s="179"/>
      <c r="K30" s="112"/>
      <c r="L30" s="112"/>
      <c r="M30" s="112"/>
    </row>
    <row r="31" spans="1:13" s="113" customFormat="1" ht="14.25" customHeight="1" x14ac:dyDescent="0.2">
      <c r="A31" s="164" t="s">
        <v>432</v>
      </c>
      <c r="B31" s="164"/>
      <c r="C31" s="177"/>
      <c r="D31" s="178"/>
      <c r="E31" s="178"/>
      <c r="F31" s="178"/>
      <c r="G31" s="178"/>
      <c r="H31" s="178"/>
      <c r="I31" s="178"/>
      <c r="J31" s="179"/>
      <c r="K31" s="112"/>
      <c r="L31" s="112"/>
      <c r="M31" s="112"/>
    </row>
    <row r="32" spans="1:13" s="113" customFormat="1" ht="14.25" customHeight="1" x14ac:dyDescent="0.2">
      <c r="A32" s="164" t="s">
        <v>433</v>
      </c>
      <c r="B32" s="164"/>
      <c r="C32" s="177"/>
      <c r="D32" s="178"/>
      <c r="E32" s="178"/>
      <c r="F32" s="178"/>
      <c r="G32" s="178"/>
      <c r="H32" s="178"/>
      <c r="I32" s="178"/>
      <c r="J32" s="179"/>
      <c r="K32" s="112"/>
      <c r="L32" s="112"/>
      <c r="M32" s="112"/>
    </row>
    <row r="33" spans="1:13" s="113" customFormat="1" ht="15.75" customHeight="1" x14ac:dyDescent="0.2">
      <c r="A33" s="169" t="s">
        <v>61</v>
      </c>
      <c r="B33" s="169"/>
      <c r="C33" s="169"/>
      <c r="D33" s="169"/>
      <c r="E33" s="169"/>
      <c r="F33" s="169"/>
      <c r="G33" s="169"/>
      <c r="H33" s="169"/>
      <c r="I33" s="169"/>
      <c r="J33" s="169"/>
      <c r="K33" s="112"/>
      <c r="L33" s="112"/>
      <c r="M33" s="112"/>
    </row>
    <row r="34" spans="1:13" s="113" customFormat="1" ht="16.5" x14ac:dyDescent="0.2">
      <c r="A34" s="170" t="s">
        <v>434</v>
      </c>
      <c r="B34" s="169"/>
      <c r="C34" s="169"/>
      <c r="D34" s="169"/>
      <c r="E34" s="171"/>
      <c r="F34" s="175" t="s">
        <v>62</v>
      </c>
      <c r="G34" s="175"/>
      <c r="H34" s="175"/>
      <c r="I34" s="170" t="s">
        <v>14</v>
      </c>
      <c r="J34" s="171"/>
      <c r="K34" s="112"/>
      <c r="L34" s="112"/>
      <c r="M34" s="112"/>
    </row>
    <row r="35" spans="1:13" s="113" customFormat="1" ht="15.75" customHeight="1" x14ac:dyDescent="0.2">
      <c r="A35" s="172"/>
      <c r="B35" s="173"/>
      <c r="C35" s="173"/>
      <c r="D35" s="173"/>
      <c r="E35" s="174"/>
      <c r="F35" s="114" t="s">
        <v>58</v>
      </c>
      <c r="G35" s="115" t="s">
        <v>59</v>
      </c>
      <c r="H35" s="114" t="s">
        <v>435</v>
      </c>
      <c r="I35" s="172"/>
      <c r="J35" s="174"/>
      <c r="K35" s="112"/>
      <c r="L35" s="112"/>
      <c r="M35" s="112"/>
    </row>
    <row r="36" spans="1:13" s="113" customFormat="1" ht="15.75" customHeight="1" x14ac:dyDescent="0.25">
      <c r="A36" s="176" t="s">
        <v>15</v>
      </c>
      <c r="B36" s="176"/>
      <c r="C36" s="176"/>
      <c r="D36" s="176"/>
      <c r="E36" s="176"/>
      <c r="F36" s="116"/>
      <c r="G36" s="116"/>
      <c r="H36" s="117"/>
      <c r="I36" s="117"/>
      <c r="J36" s="117"/>
      <c r="K36" s="112"/>
      <c r="L36" s="112"/>
      <c r="M36" s="112"/>
    </row>
    <row r="37" spans="1:13" s="113" customFormat="1" ht="15.75" customHeight="1" x14ac:dyDescent="0.25">
      <c r="A37" s="176" t="s">
        <v>436</v>
      </c>
      <c r="B37" s="176"/>
      <c r="C37" s="176"/>
      <c r="D37" s="176"/>
      <c r="E37" s="176"/>
      <c r="F37" s="118"/>
      <c r="G37" s="118"/>
      <c r="H37" s="118"/>
      <c r="I37" s="118"/>
      <c r="J37" s="117"/>
      <c r="K37" s="112"/>
      <c r="L37" s="112"/>
      <c r="M37" s="112"/>
    </row>
    <row r="38" spans="1:13" s="113" customFormat="1" x14ac:dyDescent="0.25">
      <c r="A38" s="164" t="s">
        <v>16</v>
      </c>
      <c r="B38" s="164"/>
      <c r="C38" s="164"/>
      <c r="D38" s="164"/>
      <c r="E38" s="164"/>
      <c r="F38" s="116"/>
      <c r="G38" s="116"/>
      <c r="H38" s="117"/>
      <c r="I38" s="117"/>
      <c r="J38" s="117"/>
      <c r="K38" s="112"/>
      <c r="L38" s="112"/>
      <c r="M38" s="112"/>
    </row>
    <row r="39" spans="1:13" s="113" customFormat="1" ht="15.75" customHeight="1" x14ac:dyDescent="0.25">
      <c r="A39" s="164" t="s">
        <v>17</v>
      </c>
      <c r="B39" s="164"/>
      <c r="C39" s="164"/>
      <c r="D39" s="164"/>
      <c r="E39" s="164"/>
      <c r="F39" s="118"/>
      <c r="G39" s="118"/>
      <c r="H39" s="118"/>
      <c r="I39" s="118"/>
      <c r="J39" s="117"/>
      <c r="K39" s="112"/>
      <c r="L39" s="112"/>
      <c r="M39" s="112"/>
    </row>
    <row r="40" spans="1:13" s="113" customFormat="1" ht="15.75" customHeight="1" x14ac:dyDescent="0.25">
      <c r="A40" s="164" t="s">
        <v>437</v>
      </c>
      <c r="B40" s="164"/>
      <c r="C40" s="164"/>
      <c r="D40" s="164"/>
      <c r="E40" s="164"/>
      <c r="F40" s="116"/>
      <c r="G40" s="116"/>
      <c r="H40" s="117"/>
      <c r="I40" s="117"/>
      <c r="J40" s="117"/>
      <c r="K40" s="112"/>
      <c r="L40" s="112"/>
      <c r="M40" s="112"/>
    </row>
    <row r="41" spans="1:13" s="113" customFormat="1" ht="15.75" customHeight="1" x14ac:dyDescent="0.25">
      <c r="A41" s="164" t="s">
        <v>18</v>
      </c>
      <c r="B41" s="164"/>
      <c r="C41" s="164"/>
      <c r="D41" s="164"/>
      <c r="E41" s="164"/>
      <c r="F41" s="116"/>
      <c r="G41" s="116"/>
      <c r="H41" s="117"/>
      <c r="I41" s="117"/>
      <c r="J41" s="117"/>
      <c r="K41" s="112"/>
      <c r="L41" s="112"/>
      <c r="M41" s="112"/>
    </row>
    <row r="42" spans="1:13" s="113" customFormat="1" ht="15.75" customHeight="1" x14ac:dyDescent="0.25">
      <c r="A42" s="164" t="s">
        <v>438</v>
      </c>
      <c r="B42" s="164"/>
      <c r="C42" s="164"/>
      <c r="D42" s="164"/>
      <c r="E42" s="164"/>
      <c r="F42" s="116"/>
      <c r="G42" s="116"/>
      <c r="H42" s="117"/>
      <c r="I42" s="117"/>
      <c r="J42" s="117"/>
      <c r="K42" s="112"/>
      <c r="L42" s="112"/>
      <c r="M42" s="112"/>
    </row>
    <row r="43" spans="1:13" s="113" customFormat="1" ht="33" customHeight="1" x14ac:dyDescent="0.25">
      <c r="A43" s="164" t="s">
        <v>439</v>
      </c>
      <c r="B43" s="164"/>
      <c r="C43" s="164"/>
      <c r="D43" s="164"/>
      <c r="E43" s="164"/>
      <c r="F43" s="116"/>
      <c r="G43" s="116"/>
      <c r="H43" s="117"/>
      <c r="I43" s="117"/>
      <c r="J43" s="117"/>
      <c r="K43" s="112"/>
      <c r="L43" s="112"/>
      <c r="M43" s="112"/>
    </row>
    <row r="44" spans="1:13" s="113" customFormat="1" ht="15" customHeight="1" x14ac:dyDescent="0.25">
      <c r="A44" s="164" t="s">
        <v>440</v>
      </c>
      <c r="B44" s="164"/>
      <c r="C44" s="164"/>
      <c r="D44" s="164"/>
      <c r="E44" s="164"/>
      <c r="F44" s="116"/>
      <c r="G44" s="116"/>
      <c r="H44" s="117"/>
      <c r="I44" s="117"/>
      <c r="J44" s="117"/>
      <c r="K44" s="112"/>
      <c r="L44" s="112"/>
      <c r="M44" s="112"/>
    </row>
    <row r="45" spans="1:13" s="113" customFormat="1" ht="13.5" customHeight="1" x14ac:dyDescent="0.2">
      <c r="A45" s="169"/>
      <c r="B45" s="169"/>
      <c r="C45" s="169"/>
      <c r="D45" s="169"/>
      <c r="E45" s="169"/>
      <c r="F45" s="169"/>
      <c r="G45" s="169"/>
      <c r="H45" s="169"/>
      <c r="I45" s="169"/>
      <c r="J45" s="169"/>
      <c r="K45" s="112"/>
      <c r="L45" s="112"/>
      <c r="M45" s="112"/>
    </row>
    <row r="46" spans="1:13" s="113" customFormat="1" ht="51.75" customHeight="1" x14ac:dyDescent="0.25">
      <c r="A46" s="117"/>
      <c r="B46" s="164" t="s">
        <v>441</v>
      </c>
      <c r="C46" s="164"/>
      <c r="D46" s="164"/>
      <c r="E46" s="164"/>
      <c r="F46" s="164"/>
      <c r="G46" s="164"/>
      <c r="H46" s="164"/>
      <c r="I46" s="164"/>
      <c r="J46" s="164"/>
      <c r="K46" s="112"/>
      <c r="L46" s="112"/>
      <c r="M46" s="112"/>
    </row>
    <row r="47" spans="1:13" s="113" customFormat="1" ht="52.5" customHeight="1" x14ac:dyDescent="0.25">
      <c r="A47" s="117"/>
      <c r="B47" s="164" t="s">
        <v>442</v>
      </c>
      <c r="C47" s="164"/>
      <c r="D47" s="164"/>
      <c r="E47" s="164"/>
      <c r="F47" s="164"/>
      <c r="G47" s="164"/>
      <c r="H47" s="164"/>
      <c r="I47" s="164"/>
      <c r="J47" s="164"/>
      <c r="K47" s="112"/>
      <c r="L47" s="112"/>
      <c r="M47" s="112"/>
    </row>
    <row r="48" spans="1:13" s="113" customFormat="1" ht="33.75" customHeight="1" x14ac:dyDescent="0.25">
      <c r="A48" s="117"/>
      <c r="B48" s="164" t="s">
        <v>443</v>
      </c>
      <c r="C48" s="164"/>
      <c r="D48" s="164"/>
      <c r="E48" s="164"/>
      <c r="F48" s="164"/>
      <c r="G48" s="164"/>
      <c r="H48" s="164"/>
      <c r="I48" s="164"/>
      <c r="J48" s="164"/>
      <c r="K48" s="112"/>
      <c r="L48" s="112"/>
      <c r="M48" s="112"/>
    </row>
    <row r="49" spans="1:13" s="113" customFormat="1" ht="16.5" x14ac:dyDescent="0.25">
      <c r="A49" s="119"/>
      <c r="B49" s="119"/>
      <c r="C49" s="120"/>
      <c r="D49" s="120"/>
      <c r="E49" s="120"/>
      <c r="F49" s="120"/>
      <c r="G49" s="120"/>
      <c r="H49" s="121"/>
      <c r="I49" s="121"/>
      <c r="J49" s="122"/>
      <c r="K49" s="112"/>
      <c r="L49" s="112"/>
      <c r="M49" s="112"/>
    </row>
    <row r="50" spans="1:13" s="113" customFormat="1" ht="13.5" customHeight="1" x14ac:dyDescent="0.2">
      <c r="A50" s="165" t="s">
        <v>444</v>
      </c>
      <c r="B50" s="165"/>
      <c r="C50" s="165"/>
      <c r="D50" s="165"/>
      <c r="E50" s="165"/>
      <c r="F50" s="165"/>
      <c r="G50" s="165"/>
      <c r="H50" s="165"/>
      <c r="I50" s="165"/>
      <c r="J50" s="165"/>
      <c r="K50" s="112"/>
      <c r="L50" s="112"/>
      <c r="M50" s="112"/>
    </row>
    <row r="51" spans="1:13" s="113" customFormat="1" ht="13.5" customHeight="1" x14ac:dyDescent="0.25">
      <c r="A51" s="166" t="s">
        <v>445</v>
      </c>
      <c r="B51" s="166"/>
      <c r="C51" s="166"/>
      <c r="D51" s="166"/>
      <c r="E51" s="166"/>
      <c r="F51" s="166"/>
      <c r="G51" s="166"/>
      <c r="H51" s="166"/>
      <c r="I51" s="166"/>
      <c r="J51" s="166"/>
      <c r="K51" s="112"/>
      <c r="L51" s="112"/>
      <c r="M51" s="112"/>
    </row>
    <row r="52" spans="1:13" s="101" customFormat="1" ht="16.5" x14ac:dyDescent="0.25">
      <c r="A52" s="123"/>
      <c r="B52" s="123"/>
      <c r="C52" s="123"/>
      <c r="D52" s="123"/>
      <c r="E52" s="123"/>
      <c r="F52" s="123"/>
      <c r="G52" s="123"/>
      <c r="H52" s="123"/>
      <c r="I52" s="123"/>
      <c r="J52" s="124"/>
      <c r="K52" s="100"/>
      <c r="L52" s="100"/>
      <c r="M52" s="100"/>
    </row>
    <row r="53" spans="1:13" s="101" customFormat="1" ht="16.5" x14ac:dyDescent="0.25">
      <c r="A53" s="167" t="s">
        <v>446</v>
      </c>
      <c r="B53" s="167"/>
      <c r="C53" s="167"/>
      <c r="D53" s="167"/>
      <c r="E53" s="167"/>
      <c r="F53" s="167"/>
      <c r="G53" s="167"/>
      <c r="H53" s="167"/>
      <c r="I53" s="167"/>
      <c r="J53" s="167"/>
      <c r="K53" s="100"/>
      <c r="L53" s="100"/>
      <c r="M53" s="100"/>
    </row>
    <row r="54" spans="1:13" s="101" customFormat="1" ht="50.25" customHeight="1" x14ac:dyDescent="0.25">
      <c r="A54" s="125"/>
      <c r="B54" s="125"/>
      <c r="C54" s="125"/>
      <c r="D54" s="125"/>
      <c r="E54" s="125"/>
      <c r="F54" s="125"/>
      <c r="G54" s="125"/>
      <c r="H54" s="125"/>
      <c r="I54" s="125"/>
      <c r="J54" s="124"/>
      <c r="K54" s="100"/>
      <c r="L54" s="100"/>
      <c r="M54" s="100"/>
    </row>
    <row r="55" spans="1:13" s="101" customFormat="1" ht="16.5" x14ac:dyDescent="0.25">
      <c r="A55" s="168" t="s">
        <v>447</v>
      </c>
      <c r="B55" s="168"/>
      <c r="C55" s="168"/>
      <c r="D55" s="168"/>
      <c r="E55" s="168"/>
      <c r="F55" s="168"/>
      <c r="G55" s="168"/>
      <c r="H55" s="168"/>
      <c r="I55" s="168"/>
      <c r="J55" s="168"/>
      <c r="K55" s="100"/>
      <c r="L55" s="100"/>
      <c r="M55" s="100"/>
    </row>
    <row r="56" spans="1:13" s="101" customFormat="1" ht="15" x14ac:dyDescent="0.25">
      <c r="A56" s="126"/>
      <c r="B56" s="126"/>
      <c r="C56" s="126"/>
      <c r="D56" s="126"/>
      <c r="E56" s="126"/>
      <c r="F56" s="126"/>
      <c r="G56" s="126"/>
      <c r="H56" s="126"/>
      <c r="I56" s="126"/>
      <c r="J56" s="127"/>
      <c r="K56" s="100"/>
      <c r="L56" s="100"/>
      <c r="M56" s="100"/>
    </row>
    <row r="57" spans="1:13" s="101" customFormat="1" ht="15" x14ac:dyDescent="0.25">
      <c r="A57" s="112"/>
      <c r="B57" s="112"/>
      <c r="C57" s="112"/>
      <c r="D57" s="112"/>
      <c r="E57" s="112"/>
      <c r="F57" s="112"/>
      <c r="G57" s="113"/>
      <c r="H57" s="113"/>
      <c r="I57" s="113"/>
      <c r="J57" s="100"/>
      <c r="K57" s="100"/>
      <c r="L57" s="100"/>
      <c r="M57" s="100"/>
    </row>
    <row r="58" spans="1:13" s="101" customFormat="1" ht="15" x14ac:dyDescent="0.25">
      <c r="A58" s="112"/>
      <c r="B58" s="112"/>
      <c r="C58" s="112"/>
      <c r="D58" s="112"/>
      <c r="E58" s="112"/>
      <c r="F58" s="112"/>
      <c r="G58" s="113"/>
      <c r="H58" s="113"/>
      <c r="I58" s="113"/>
      <c r="J58" s="100"/>
      <c r="K58" s="100"/>
      <c r="L58" s="100"/>
      <c r="M58" s="100"/>
    </row>
    <row r="59" spans="1:13" s="101" customFormat="1" ht="15" x14ac:dyDescent="0.25">
      <c r="A59" s="112"/>
      <c r="B59" s="112"/>
      <c r="C59" s="112"/>
      <c r="D59" s="112"/>
      <c r="E59" s="112"/>
      <c r="F59" s="112"/>
      <c r="G59" s="113"/>
      <c r="H59" s="113"/>
      <c r="I59" s="113"/>
      <c r="J59" s="100"/>
      <c r="K59" s="100"/>
      <c r="L59" s="100"/>
      <c r="M59" s="100"/>
    </row>
    <row r="60" spans="1:13" s="101" customFormat="1" ht="15" x14ac:dyDescent="0.25">
      <c r="A60" s="112"/>
      <c r="B60" s="112"/>
      <c r="C60" s="112"/>
      <c r="D60" s="112"/>
      <c r="E60" s="112"/>
      <c r="F60" s="112"/>
      <c r="G60" s="113"/>
      <c r="H60" s="113"/>
      <c r="I60" s="113"/>
      <c r="J60" s="100"/>
      <c r="K60" s="100"/>
      <c r="L60" s="100"/>
      <c r="M60" s="100"/>
    </row>
    <row r="61" spans="1:13" s="101" customFormat="1" ht="15" x14ac:dyDescent="0.25">
      <c r="A61" s="100"/>
      <c r="B61" s="100"/>
      <c r="C61" s="100"/>
      <c r="D61" s="100"/>
      <c r="E61" s="100"/>
      <c r="F61" s="100"/>
      <c r="J61" s="100"/>
      <c r="K61" s="100"/>
      <c r="L61" s="100"/>
      <c r="M61" s="100"/>
    </row>
  </sheetData>
  <mergeCells count="80">
    <mergeCell ref="A1:J1"/>
    <mergeCell ref="A2:J2"/>
    <mergeCell ref="A3:J3"/>
    <mergeCell ref="A4:J4"/>
    <mergeCell ref="C5:D5"/>
    <mergeCell ref="E5:G5"/>
    <mergeCell ref="H5:J5"/>
    <mergeCell ref="G6:J6"/>
    <mergeCell ref="C7:J7"/>
    <mergeCell ref="A8:B8"/>
    <mergeCell ref="C8:J8"/>
    <mergeCell ref="A5:B5"/>
    <mergeCell ref="A6:B6"/>
    <mergeCell ref="A7:B7"/>
    <mergeCell ref="C6:F6"/>
    <mergeCell ref="C9:J9"/>
    <mergeCell ref="A10:B10"/>
    <mergeCell ref="C10:J10"/>
    <mergeCell ref="A11:B11"/>
    <mergeCell ref="C11:J11"/>
    <mergeCell ref="A12:B12"/>
    <mergeCell ref="C12:J12"/>
    <mergeCell ref="A13:B13"/>
    <mergeCell ref="C13:J13"/>
    <mergeCell ref="A14:B14"/>
    <mergeCell ref="C14:J14"/>
    <mergeCell ref="A15:B15"/>
    <mergeCell ref="C15:J15"/>
    <mergeCell ref="A16:B16"/>
    <mergeCell ref="A17:J17"/>
    <mergeCell ref="A18:B18"/>
    <mergeCell ref="G18:I18"/>
    <mergeCell ref="A19:B24"/>
    <mergeCell ref="E19:J19"/>
    <mergeCell ref="E20:J20"/>
    <mergeCell ref="C21:D21"/>
    <mergeCell ref="E21:J21"/>
    <mergeCell ref="C22:D22"/>
    <mergeCell ref="E22:J22"/>
    <mergeCell ref="C23:D23"/>
    <mergeCell ref="E23:J23"/>
    <mergeCell ref="E24:J24"/>
    <mergeCell ref="C19:D19"/>
    <mergeCell ref="C20:D20"/>
    <mergeCell ref="A25:J25"/>
    <mergeCell ref="A26:B26"/>
    <mergeCell ref="C26:J26"/>
    <mergeCell ref="A27:B27"/>
    <mergeCell ref="C27:J27"/>
    <mergeCell ref="A28:B28"/>
    <mergeCell ref="C28:J28"/>
    <mergeCell ref="A29:B29"/>
    <mergeCell ref="C29:J29"/>
    <mergeCell ref="A30:B30"/>
    <mergeCell ref="C30:J30"/>
    <mergeCell ref="A31:B31"/>
    <mergeCell ref="C31:J31"/>
    <mergeCell ref="A32:B32"/>
    <mergeCell ref="C32:J32"/>
    <mergeCell ref="A33:J33"/>
    <mergeCell ref="A34:E35"/>
    <mergeCell ref="F34:H34"/>
    <mergeCell ref="I34:J35"/>
    <mergeCell ref="A36:E36"/>
    <mergeCell ref="A37:E37"/>
    <mergeCell ref="A38:E38"/>
    <mergeCell ref="A39:E39"/>
    <mergeCell ref="A40:E40"/>
    <mergeCell ref="A41:E41"/>
    <mergeCell ref="A42:E42"/>
    <mergeCell ref="A43:E43"/>
    <mergeCell ref="A44:E44"/>
    <mergeCell ref="A45:J45"/>
    <mergeCell ref="B46:J46"/>
    <mergeCell ref="B47:J47"/>
    <mergeCell ref="B48:J48"/>
    <mergeCell ref="A50:J50"/>
    <mergeCell ref="A51:J51"/>
    <mergeCell ref="A53:J53"/>
    <mergeCell ref="A55:J55"/>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44"/>
  <sheetViews>
    <sheetView workbookViewId="0">
      <selection activeCell="B35" sqref="B35"/>
    </sheetView>
  </sheetViews>
  <sheetFormatPr baseColWidth="10" defaultRowHeight="15" x14ac:dyDescent="0.25"/>
  <cols>
    <col min="2" max="2" width="34.5703125" customWidth="1"/>
    <col min="3" max="3" width="22.5703125" customWidth="1"/>
    <col min="4" max="4" width="26.140625" customWidth="1"/>
  </cols>
  <sheetData>
    <row r="2" spans="2:4" ht="19.5" thickBot="1" x14ac:dyDescent="0.35">
      <c r="B2" s="273" t="s">
        <v>350</v>
      </c>
      <c r="C2" s="273"/>
      <c r="D2" s="273"/>
    </row>
    <row r="3" spans="2:4" ht="15.75" thickBot="1" x14ac:dyDescent="0.3">
      <c r="B3" s="58"/>
      <c r="C3" s="58"/>
      <c r="D3" s="58"/>
    </row>
    <row r="4" spans="2:4" ht="15.75" thickBot="1" x14ac:dyDescent="0.3">
      <c r="B4" s="59" t="s">
        <v>351</v>
      </c>
      <c r="C4" s="60" t="s">
        <v>352</v>
      </c>
      <c r="D4" s="61" t="s">
        <v>353</v>
      </c>
    </row>
    <row r="5" spans="2:4" ht="15.75" thickBot="1" x14ac:dyDescent="0.3">
      <c r="B5" s="62" t="s">
        <v>354</v>
      </c>
      <c r="C5" s="63">
        <v>0.16</v>
      </c>
      <c r="D5" s="66">
        <v>320</v>
      </c>
    </row>
    <row r="6" spans="2:4" ht="15.75" thickBot="1" x14ac:dyDescent="0.3">
      <c r="B6" s="64" t="s">
        <v>355</v>
      </c>
      <c r="C6" s="65">
        <v>0.05</v>
      </c>
      <c r="D6" s="80">
        <v>100</v>
      </c>
    </row>
    <row r="7" spans="2:4" ht="15.75" thickBot="1" x14ac:dyDescent="0.3">
      <c r="B7" s="62" t="s">
        <v>34</v>
      </c>
      <c r="C7" s="63">
        <v>0.1</v>
      </c>
      <c r="D7" s="66">
        <v>200</v>
      </c>
    </row>
    <row r="8" spans="2:4" ht="15.75" thickBot="1" x14ac:dyDescent="0.3">
      <c r="B8" s="64" t="s">
        <v>40</v>
      </c>
      <c r="C8" s="65">
        <v>0.03</v>
      </c>
      <c r="D8" s="80">
        <v>60</v>
      </c>
    </row>
    <row r="9" spans="2:4" ht="15.75" thickBot="1" x14ac:dyDescent="0.3">
      <c r="B9" s="62" t="s">
        <v>42</v>
      </c>
      <c r="C9" s="63">
        <v>7.0000000000000007E-2</v>
      </c>
      <c r="D9" s="66">
        <v>140</v>
      </c>
    </row>
    <row r="10" spans="2:4" ht="15.75" thickBot="1" x14ac:dyDescent="0.3">
      <c r="B10" s="64" t="s">
        <v>46</v>
      </c>
      <c r="C10" s="65">
        <v>0.17</v>
      </c>
      <c r="D10" s="80">
        <v>340</v>
      </c>
    </row>
    <row r="11" spans="2:4" ht="15.75" thickBot="1" x14ac:dyDescent="0.3">
      <c r="B11" s="62" t="s">
        <v>49</v>
      </c>
      <c r="C11" s="63">
        <v>0.1</v>
      </c>
      <c r="D11" s="66">
        <v>200</v>
      </c>
    </row>
    <row r="12" spans="2:4" ht="15.75" thickBot="1" x14ac:dyDescent="0.3">
      <c r="B12" s="64" t="s">
        <v>51</v>
      </c>
      <c r="C12" s="65">
        <v>0.03</v>
      </c>
      <c r="D12" s="80">
        <v>60</v>
      </c>
    </row>
    <row r="13" spans="2:4" ht="15.75" thickBot="1" x14ac:dyDescent="0.3">
      <c r="B13" s="62" t="s">
        <v>52</v>
      </c>
      <c r="C13" s="63">
        <v>0.04</v>
      </c>
      <c r="D13" s="66">
        <v>80</v>
      </c>
    </row>
    <row r="14" spans="2:4" ht="15.75" thickBot="1" x14ac:dyDescent="0.3">
      <c r="B14" s="64" t="s">
        <v>53</v>
      </c>
      <c r="C14" s="65">
        <v>0.15</v>
      </c>
      <c r="D14" s="80">
        <v>300</v>
      </c>
    </row>
    <row r="15" spans="2:4" ht="15.75" thickBot="1" x14ac:dyDescent="0.3">
      <c r="B15" s="62" t="s">
        <v>356</v>
      </c>
      <c r="C15" s="63">
        <v>0.04</v>
      </c>
      <c r="D15" s="66">
        <v>80</v>
      </c>
    </row>
    <row r="16" spans="2:4" ht="15.75" thickBot="1" x14ac:dyDescent="0.3">
      <c r="B16" s="64" t="s">
        <v>57</v>
      </c>
      <c r="C16" s="65">
        <v>0.06</v>
      </c>
      <c r="D16" s="80">
        <v>120</v>
      </c>
    </row>
    <row r="17" spans="2:4" ht="15.75" thickBot="1" x14ac:dyDescent="0.3">
      <c r="B17" s="66" t="s">
        <v>357</v>
      </c>
      <c r="C17" s="67">
        <f>SUM(C5:C16)</f>
        <v>1.0000000000000002</v>
      </c>
      <c r="D17" s="66">
        <f>SUM(D5:D16)</f>
        <v>2000</v>
      </c>
    </row>
    <row r="20" spans="2:4" ht="18.75" x14ac:dyDescent="0.3">
      <c r="B20" s="274" t="s">
        <v>358</v>
      </c>
      <c r="C20" s="274"/>
      <c r="D20" s="274"/>
    </row>
    <row r="21" spans="2:4" ht="15.75" thickBot="1" x14ac:dyDescent="0.3"/>
    <row r="22" spans="2:4" ht="15.75" thickBot="1" x14ac:dyDescent="0.3">
      <c r="B22" s="68" t="s">
        <v>359</v>
      </c>
      <c r="C22" s="69" t="s">
        <v>360</v>
      </c>
      <c r="D22" s="70" t="s">
        <v>361</v>
      </c>
    </row>
    <row r="23" spans="2:4" ht="15.75" thickBot="1" x14ac:dyDescent="0.3">
      <c r="B23" s="71">
        <v>1</v>
      </c>
      <c r="C23" s="72" t="s">
        <v>362</v>
      </c>
      <c r="D23" s="72" t="s">
        <v>363</v>
      </c>
    </row>
    <row r="24" spans="2:4" ht="15.75" thickBot="1" x14ac:dyDescent="0.3">
      <c r="B24" s="73">
        <v>2</v>
      </c>
      <c r="C24" s="74" t="s">
        <v>364</v>
      </c>
      <c r="D24" s="74" t="s">
        <v>365</v>
      </c>
    </row>
    <row r="25" spans="2:4" ht="15.75" thickBot="1" x14ac:dyDescent="0.3">
      <c r="B25" s="71">
        <v>3</v>
      </c>
      <c r="C25" s="72" t="s">
        <v>366</v>
      </c>
      <c r="D25" s="72" t="s">
        <v>367</v>
      </c>
    </row>
    <row r="26" spans="2:4" ht="15.75" thickBot="1" x14ac:dyDescent="0.3">
      <c r="B26" s="73">
        <v>4</v>
      </c>
      <c r="C26" s="74" t="s">
        <v>368</v>
      </c>
      <c r="D26" s="74" t="s">
        <v>369</v>
      </c>
    </row>
    <row r="27" spans="2:4" ht="15.75" thickBot="1" x14ac:dyDescent="0.3">
      <c r="B27" s="71">
        <v>5</v>
      </c>
      <c r="C27" s="72" t="s">
        <v>370</v>
      </c>
      <c r="D27" s="72" t="s">
        <v>371</v>
      </c>
    </row>
    <row r="30" spans="2:4" ht="18.75" x14ac:dyDescent="0.3">
      <c r="B30" s="274" t="s">
        <v>372</v>
      </c>
      <c r="C30" s="274"/>
      <c r="D30" s="274"/>
    </row>
    <row r="32" spans="2:4" ht="15.75" x14ac:dyDescent="0.25">
      <c r="B32" s="275" t="s">
        <v>373</v>
      </c>
      <c r="C32" s="275"/>
      <c r="D32" s="275"/>
    </row>
    <row r="33" spans="2:4" x14ac:dyDescent="0.25">
      <c r="B33" s="75"/>
    </row>
    <row r="34" spans="2:4" ht="52.5" customHeight="1" x14ac:dyDescent="0.25">
      <c r="B34" s="272" t="s">
        <v>449</v>
      </c>
      <c r="C34" s="272"/>
      <c r="D34" s="272"/>
    </row>
    <row r="35" spans="2:4" x14ac:dyDescent="0.25">
      <c r="B35" s="75"/>
    </row>
    <row r="36" spans="2:4" ht="54.75" customHeight="1" x14ac:dyDescent="0.25">
      <c r="B36" s="272" t="s">
        <v>450</v>
      </c>
      <c r="C36" s="272"/>
      <c r="D36" s="272"/>
    </row>
    <row r="37" spans="2:4" x14ac:dyDescent="0.25">
      <c r="B37" s="76"/>
      <c r="C37" s="77"/>
      <c r="D37" s="77"/>
    </row>
    <row r="38" spans="2:4" ht="51" customHeight="1" x14ac:dyDescent="0.25">
      <c r="B38" s="272" t="s">
        <v>451</v>
      </c>
      <c r="C38" s="272"/>
      <c r="D38" s="272"/>
    </row>
    <row r="39" spans="2:4" x14ac:dyDescent="0.25">
      <c r="B39" s="76"/>
      <c r="C39" s="77"/>
      <c r="D39" s="77"/>
    </row>
    <row r="40" spans="2:4" ht="54.75" customHeight="1" x14ac:dyDescent="0.25">
      <c r="B40" s="272" t="s">
        <v>452</v>
      </c>
      <c r="C40" s="272"/>
      <c r="D40" s="272"/>
    </row>
    <row r="41" spans="2:4" x14ac:dyDescent="0.25">
      <c r="B41" s="76"/>
      <c r="C41" s="77"/>
      <c r="D41" s="77"/>
    </row>
    <row r="42" spans="2:4" ht="51" customHeight="1" x14ac:dyDescent="0.25">
      <c r="B42" s="272" t="s">
        <v>453</v>
      </c>
      <c r="C42" s="272"/>
      <c r="D42" s="272"/>
    </row>
    <row r="43" spans="2:4" x14ac:dyDescent="0.25">
      <c r="B43" s="76"/>
      <c r="C43" s="76"/>
      <c r="D43" s="76"/>
    </row>
    <row r="44" spans="2:4" ht="15.75" x14ac:dyDescent="0.25">
      <c r="B44" s="78"/>
      <c r="C44" s="79"/>
      <c r="D44" s="79"/>
    </row>
  </sheetData>
  <mergeCells count="9">
    <mergeCell ref="B38:D38"/>
    <mergeCell ref="B40:D40"/>
    <mergeCell ref="B42:D42"/>
    <mergeCell ref="B2:D2"/>
    <mergeCell ref="B20:D20"/>
    <mergeCell ref="B30:D30"/>
    <mergeCell ref="B32:D32"/>
    <mergeCell ref="B34:D34"/>
    <mergeCell ref="B36:D3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35"/>
  <sheetViews>
    <sheetView zoomScale="55" zoomScaleNormal="55" workbookViewId="0">
      <pane xSplit="2" ySplit="4" topLeftCell="C123" activePane="bottomRight" state="frozen"/>
      <selection pane="topRight" activeCell="C1" sqref="C1"/>
      <selection pane="bottomLeft" activeCell="A3" sqref="A3"/>
      <selection pane="bottomRight" activeCell="N135" sqref="N135"/>
    </sheetView>
  </sheetViews>
  <sheetFormatPr baseColWidth="10" defaultRowHeight="12" x14ac:dyDescent="0.25"/>
  <cols>
    <col min="1" max="1" width="8.42578125" style="6" customWidth="1"/>
    <col min="2" max="2" width="4.140625" style="6" customWidth="1"/>
    <col min="3" max="3" width="4.7109375" style="17" customWidth="1"/>
    <col min="4" max="4" width="26.28515625" style="7" customWidth="1"/>
    <col min="5" max="5" width="5" style="7" customWidth="1"/>
    <col min="6" max="6" width="36.42578125" style="6" customWidth="1"/>
    <col min="7" max="7" width="5.85546875" style="6" customWidth="1"/>
    <col min="8" max="9" width="23.5703125" style="7" customWidth="1"/>
    <col min="10" max="15" width="5.42578125" style="6" customWidth="1"/>
    <col min="16" max="16" width="1.85546875" style="6" customWidth="1"/>
    <col min="17" max="17" width="5.42578125" style="6" customWidth="1"/>
    <col min="18" max="22" width="5.5703125" style="6" bestFit="1" customWidth="1"/>
    <col min="23" max="23" width="2" style="6" customWidth="1"/>
    <col min="24" max="29" width="5.42578125" style="6" customWidth="1"/>
    <col min="30" max="30" width="23.7109375" style="6" customWidth="1"/>
    <col min="31" max="31" width="20.85546875" style="6" customWidth="1"/>
  </cols>
  <sheetData>
    <row r="1" spans="1:31" ht="30.75" customHeight="1" x14ac:dyDescent="0.25">
      <c r="A1" s="246" t="s">
        <v>284</v>
      </c>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row>
    <row r="2" spans="1:31" ht="27.75" customHeight="1" x14ac:dyDescent="0.25">
      <c r="A2" s="247"/>
      <c r="B2" s="247"/>
      <c r="C2" s="247"/>
      <c r="D2" s="247"/>
      <c r="E2" s="256" t="s">
        <v>26</v>
      </c>
      <c r="F2" s="257"/>
      <c r="G2" s="257"/>
      <c r="H2" s="257"/>
      <c r="I2" s="257"/>
      <c r="J2" s="257"/>
      <c r="K2" s="257"/>
      <c r="L2" s="257"/>
      <c r="M2" s="257"/>
      <c r="N2" s="257"/>
      <c r="O2" s="258"/>
      <c r="P2" s="253" t="s">
        <v>84</v>
      </c>
      <c r="Q2" s="254"/>
      <c r="R2" s="254"/>
      <c r="S2" s="254"/>
      <c r="T2" s="254"/>
      <c r="U2" s="254"/>
      <c r="V2" s="254"/>
      <c r="W2" s="254"/>
      <c r="X2" s="254"/>
      <c r="Y2" s="254"/>
      <c r="Z2" s="254"/>
      <c r="AA2" s="254"/>
      <c r="AB2" s="254"/>
      <c r="AC2" s="254"/>
      <c r="AD2" s="254"/>
      <c r="AE2" s="255"/>
    </row>
    <row r="3" spans="1:31" s="14" customFormat="1" ht="15" x14ac:dyDescent="0.25">
      <c r="A3" s="245" t="s">
        <v>1</v>
      </c>
      <c r="B3" s="245" t="s">
        <v>0</v>
      </c>
      <c r="C3" s="249" t="s">
        <v>29</v>
      </c>
      <c r="D3" s="249"/>
      <c r="E3" s="245" t="s">
        <v>28</v>
      </c>
      <c r="F3" s="245"/>
      <c r="G3" s="249" t="s">
        <v>27</v>
      </c>
      <c r="H3" s="249"/>
      <c r="I3" s="250" t="s">
        <v>63</v>
      </c>
      <c r="J3" s="245" t="s">
        <v>7</v>
      </c>
      <c r="K3" s="245"/>
      <c r="L3" s="245"/>
      <c r="M3" s="245"/>
      <c r="N3" s="245"/>
      <c r="O3" s="245"/>
      <c r="P3" s="244"/>
      <c r="Q3" s="245" t="s">
        <v>21</v>
      </c>
      <c r="R3" s="245"/>
      <c r="S3" s="245"/>
      <c r="T3" s="245"/>
      <c r="U3" s="245"/>
      <c r="V3" s="245"/>
      <c r="W3" s="244"/>
      <c r="X3" s="245" t="s">
        <v>24</v>
      </c>
      <c r="Y3" s="245"/>
      <c r="Z3" s="245"/>
      <c r="AA3" s="245"/>
      <c r="AB3" s="245"/>
      <c r="AC3" s="245"/>
      <c r="AD3" s="245" t="s">
        <v>22</v>
      </c>
      <c r="AE3" s="249" t="s">
        <v>23</v>
      </c>
    </row>
    <row r="4" spans="1:31" s="14" customFormat="1" ht="15" x14ac:dyDescent="0.25">
      <c r="A4" s="248"/>
      <c r="B4" s="248"/>
      <c r="C4" s="250"/>
      <c r="D4" s="250"/>
      <c r="E4" s="248"/>
      <c r="F4" s="248"/>
      <c r="G4" s="250"/>
      <c r="H4" s="250"/>
      <c r="I4" s="252"/>
      <c r="J4" s="22" t="s">
        <v>8</v>
      </c>
      <c r="K4" s="22" t="s">
        <v>9</v>
      </c>
      <c r="L4" s="22" t="s">
        <v>10</v>
      </c>
      <c r="M4" s="22" t="s">
        <v>11</v>
      </c>
      <c r="N4" s="22" t="s">
        <v>12</v>
      </c>
      <c r="O4" s="22" t="s">
        <v>13</v>
      </c>
      <c r="P4" s="251"/>
      <c r="Q4" s="22" t="s">
        <v>8</v>
      </c>
      <c r="R4" s="22" t="s">
        <v>9</v>
      </c>
      <c r="S4" s="22" t="s">
        <v>11</v>
      </c>
      <c r="T4" s="22" t="s">
        <v>392</v>
      </c>
      <c r="U4" s="22" t="s">
        <v>12</v>
      </c>
      <c r="V4" s="22" t="s">
        <v>13</v>
      </c>
      <c r="W4" s="251"/>
      <c r="X4" s="248"/>
      <c r="Y4" s="248"/>
      <c r="Z4" s="248"/>
      <c r="AA4" s="248"/>
      <c r="AB4" s="248"/>
      <c r="AC4" s="248"/>
      <c r="AD4" s="248"/>
      <c r="AE4" s="250"/>
    </row>
    <row r="5" spans="1:31" ht="201.75" customHeight="1" x14ac:dyDescent="0.25">
      <c r="A5" s="238">
        <v>1</v>
      </c>
      <c r="B5" s="235" t="s">
        <v>20</v>
      </c>
      <c r="C5" s="18"/>
      <c r="D5" s="41" t="s">
        <v>2</v>
      </c>
      <c r="E5" s="40"/>
      <c r="F5" s="41" t="s">
        <v>96</v>
      </c>
      <c r="G5" s="40">
        <v>1</v>
      </c>
      <c r="H5" s="41" t="s">
        <v>97</v>
      </c>
      <c r="I5" s="41" t="s">
        <v>339</v>
      </c>
      <c r="J5" s="15"/>
      <c r="K5" s="15"/>
      <c r="L5" s="15"/>
      <c r="M5" s="15"/>
      <c r="N5" s="15"/>
      <c r="O5" s="15">
        <v>1</v>
      </c>
      <c r="P5" s="244"/>
      <c r="Q5" s="15">
        <v>1.5</v>
      </c>
      <c r="R5" s="15">
        <f>20*0.1</f>
        <v>2</v>
      </c>
      <c r="S5" s="15">
        <f>20*0.2</f>
        <v>4</v>
      </c>
      <c r="T5" s="15">
        <f>20*0.3</f>
        <v>6</v>
      </c>
      <c r="U5" s="15">
        <f>20*0.6</f>
        <v>12</v>
      </c>
      <c r="V5" s="15">
        <f>20*1</f>
        <v>20</v>
      </c>
      <c r="W5" s="13"/>
      <c r="X5" s="15">
        <f t="shared" ref="X5:X68" si="0">J5*Q5</f>
        <v>0</v>
      </c>
      <c r="Y5" s="15">
        <f t="shared" ref="Y5:Y68" si="1">K5*R5</f>
        <v>0</v>
      </c>
      <c r="Z5" s="15">
        <f t="shared" ref="Z5:Z68" si="2">L5*S5</f>
        <v>0</v>
      </c>
      <c r="AA5" s="15">
        <f t="shared" ref="AA5:AA68" si="3">M5*T5</f>
        <v>0</v>
      </c>
      <c r="AB5" s="15">
        <f t="shared" ref="AB5:AB68" si="4">N5*U5</f>
        <v>0</v>
      </c>
      <c r="AC5" s="15">
        <f t="shared" ref="AC5:AC68" si="5">O5*V5</f>
        <v>20</v>
      </c>
      <c r="AD5" s="15">
        <f>X5+Y5+Z5+AA5+AB5+AC5</f>
        <v>20</v>
      </c>
      <c r="AE5" s="208">
        <f>SUM(AD5:AD41)</f>
        <v>320</v>
      </c>
    </row>
    <row r="6" spans="1:31" ht="115.5" customHeight="1" x14ac:dyDescent="0.25">
      <c r="A6" s="239"/>
      <c r="B6" s="236"/>
      <c r="C6" s="209"/>
      <c r="D6" s="212" t="s">
        <v>98</v>
      </c>
      <c r="E6" s="209"/>
      <c r="F6" s="212" t="s">
        <v>99</v>
      </c>
      <c r="G6" s="40">
        <v>2</v>
      </c>
      <c r="H6" s="41" t="s">
        <v>100</v>
      </c>
      <c r="I6" s="212" t="s">
        <v>340</v>
      </c>
      <c r="J6" s="15"/>
      <c r="K6" s="15"/>
      <c r="L6" s="15"/>
      <c r="M6" s="15"/>
      <c r="N6" s="15"/>
      <c r="O6" s="15">
        <v>1</v>
      </c>
      <c r="P6" s="244"/>
      <c r="Q6" s="15">
        <v>1</v>
      </c>
      <c r="R6" s="15">
        <f>10*0.1</f>
        <v>1</v>
      </c>
      <c r="S6" s="15">
        <f>10*0.2</f>
        <v>2</v>
      </c>
      <c r="T6" s="15">
        <f>10*0.3</f>
        <v>3</v>
      </c>
      <c r="U6" s="15">
        <f>10*0.6</f>
        <v>6</v>
      </c>
      <c r="V6" s="15">
        <f>10*1</f>
        <v>10</v>
      </c>
      <c r="W6" s="13"/>
      <c r="X6" s="15">
        <f t="shared" si="0"/>
        <v>0</v>
      </c>
      <c r="Y6" s="15">
        <f t="shared" si="1"/>
        <v>0</v>
      </c>
      <c r="Z6" s="15">
        <f t="shared" si="2"/>
        <v>0</v>
      </c>
      <c r="AA6" s="15">
        <f t="shared" si="3"/>
        <v>0</v>
      </c>
      <c r="AB6" s="15">
        <f t="shared" si="4"/>
        <v>0</v>
      </c>
      <c r="AC6" s="15">
        <f t="shared" si="5"/>
        <v>10</v>
      </c>
      <c r="AD6" s="15">
        <f t="shared" ref="AD6:AD69" si="6">X6+Y6+Z6+AA6+AB6+AC6</f>
        <v>10</v>
      </c>
      <c r="AE6" s="208"/>
    </row>
    <row r="7" spans="1:31" ht="114.75" customHeight="1" x14ac:dyDescent="0.25">
      <c r="A7" s="239"/>
      <c r="B7" s="236"/>
      <c r="C7" s="211"/>
      <c r="D7" s="214"/>
      <c r="E7" s="211"/>
      <c r="F7" s="214"/>
      <c r="G7" s="40">
        <v>3</v>
      </c>
      <c r="H7" s="41" t="s">
        <v>101</v>
      </c>
      <c r="I7" s="214"/>
      <c r="J7" s="15"/>
      <c r="K7" s="15"/>
      <c r="L7" s="15"/>
      <c r="M7" s="15"/>
      <c r="N7" s="15"/>
      <c r="O7" s="15">
        <v>1</v>
      </c>
      <c r="P7" s="244"/>
      <c r="Q7" s="15">
        <v>1</v>
      </c>
      <c r="R7" s="15">
        <f t="shared" ref="R7:R8" si="7">10*0.1</f>
        <v>1</v>
      </c>
      <c r="S7" s="15">
        <f t="shared" ref="S7:S8" si="8">10*0.2</f>
        <v>2</v>
      </c>
      <c r="T7" s="15">
        <f t="shared" ref="T7:T8" si="9">10*0.3</f>
        <v>3</v>
      </c>
      <c r="U7" s="15">
        <f t="shared" ref="U7:U8" si="10">10*0.6</f>
        <v>6</v>
      </c>
      <c r="V7" s="15">
        <f t="shared" ref="V7:V8" si="11">10*1</f>
        <v>10</v>
      </c>
      <c r="W7" s="13"/>
      <c r="X7" s="15">
        <f t="shared" si="0"/>
        <v>0</v>
      </c>
      <c r="Y7" s="15">
        <f t="shared" si="1"/>
        <v>0</v>
      </c>
      <c r="Z7" s="15">
        <f t="shared" si="2"/>
        <v>0</v>
      </c>
      <c r="AA7" s="15">
        <f t="shared" si="3"/>
        <v>0</v>
      </c>
      <c r="AB7" s="15">
        <f t="shared" si="4"/>
        <v>0</v>
      </c>
      <c r="AC7" s="15">
        <f t="shared" si="5"/>
        <v>10</v>
      </c>
      <c r="AD7" s="15">
        <f t="shared" si="6"/>
        <v>10</v>
      </c>
      <c r="AE7" s="208"/>
    </row>
    <row r="8" spans="1:31" ht="38.25" customHeight="1" x14ac:dyDescent="0.25">
      <c r="A8" s="239"/>
      <c r="B8" s="236"/>
      <c r="C8" s="209"/>
      <c r="D8" s="212" t="s">
        <v>3</v>
      </c>
      <c r="E8" s="209"/>
      <c r="F8" s="212" t="s">
        <v>102</v>
      </c>
      <c r="G8" s="40">
        <v>4</v>
      </c>
      <c r="H8" s="41" t="s">
        <v>103</v>
      </c>
      <c r="I8" s="212" t="s">
        <v>283</v>
      </c>
      <c r="J8" s="15"/>
      <c r="K8" s="15"/>
      <c r="L8" s="15"/>
      <c r="M8" s="15"/>
      <c r="N8" s="15"/>
      <c r="O8" s="15">
        <v>1</v>
      </c>
      <c r="P8" s="244"/>
      <c r="Q8" s="15">
        <v>1</v>
      </c>
      <c r="R8" s="15">
        <f t="shared" si="7"/>
        <v>1</v>
      </c>
      <c r="S8" s="15">
        <f t="shared" si="8"/>
        <v>2</v>
      </c>
      <c r="T8" s="15">
        <f t="shared" si="9"/>
        <v>3</v>
      </c>
      <c r="U8" s="15">
        <f t="shared" si="10"/>
        <v>6</v>
      </c>
      <c r="V8" s="15">
        <f t="shared" si="11"/>
        <v>10</v>
      </c>
      <c r="W8" s="13"/>
      <c r="X8" s="15">
        <f t="shared" si="0"/>
        <v>0</v>
      </c>
      <c r="Y8" s="15">
        <f t="shared" si="1"/>
        <v>0</v>
      </c>
      <c r="Z8" s="15">
        <f t="shared" si="2"/>
        <v>0</v>
      </c>
      <c r="AA8" s="15">
        <f t="shared" si="3"/>
        <v>0</v>
      </c>
      <c r="AB8" s="15">
        <f t="shared" si="4"/>
        <v>0</v>
      </c>
      <c r="AC8" s="15">
        <f t="shared" si="5"/>
        <v>10</v>
      </c>
      <c r="AD8" s="15">
        <f t="shared" si="6"/>
        <v>10</v>
      </c>
      <c r="AE8" s="208"/>
    </row>
    <row r="9" spans="1:31" ht="60" customHeight="1" x14ac:dyDescent="0.25">
      <c r="A9" s="239"/>
      <c r="B9" s="236"/>
      <c r="C9" s="210"/>
      <c r="D9" s="213"/>
      <c r="E9" s="210"/>
      <c r="F9" s="213"/>
      <c r="G9" s="40">
        <v>5</v>
      </c>
      <c r="H9" s="41" t="s">
        <v>104</v>
      </c>
      <c r="I9" s="213"/>
      <c r="J9" s="15"/>
      <c r="K9" s="15"/>
      <c r="L9" s="15"/>
      <c r="M9" s="15"/>
      <c r="N9" s="15"/>
      <c r="O9" s="15">
        <v>1</v>
      </c>
      <c r="P9" s="244"/>
      <c r="Q9" s="15">
        <v>0.5</v>
      </c>
      <c r="R9" s="15">
        <f>5*0.1</f>
        <v>0.5</v>
      </c>
      <c r="S9" s="15">
        <f>5*0.2</f>
        <v>1</v>
      </c>
      <c r="T9" s="15">
        <f>5*0.3</f>
        <v>1.5</v>
      </c>
      <c r="U9" s="15">
        <f>5*0.6</f>
        <v>3</v>
      </c>
      <c r="V9" s="15">
        <f>5*1</f>
        <v>5</v>
      </c>
      <c r="W9" s="13"/>
      <c r="X9" s="15">
        <f t="shared" si="0"/>
        <v>0</v>
      </c>
      <c r="Y9" s="15">
        <f t="shared" si="1"/>
        <v>0</v>
      </c>
      <c r="Z9" s="15">
        <f t="shared" si="2"/>
        <v>0</v>
      </c>
      <c r="AA9" s="15">
        <f t="shared" si="3"/>
        <v>0</v>
      </c>
      <c r="AB9" s="15">
        <f t="shared" si="4"/>
        <v>0</v>
      </c>
      <c r="AC9" s="15">
        <f t="shared" si="5"/>
        <v>5</v>
      </c>
      <c r="AD9" s="15">
        <f t="shared" si="6"/>
        <v>5</v>
      </c>
      <c r="AE9" s="208"/>
    </row>
    <row r="10" spans="1:31" ht="42" customHeight="1" x14ac:dyDescent="0.25">
      <c r="A10" s="239"/>
      <c r="B10" s="236"/>
      <c r="C10" s="210"/>
      <c r="D10" s="213"/>
      <c r="E10" s="210"/>
      <c r="F10" s="213"/>
      <c r="G10" s="40">
        <v>6</v>
      </c>
      <c r="H10" s="41" t="s">
        <v>105</v>
      </c>
      <c r="I10" s="213"/>
      <c r="J10" s="15"/>
      <c r="K10" s="15"/>
      <c r="L10" s="15"/>
      <c r="M10" s="15"/>
      <c r="N10" s="15"/>
      <c r="O10" s="15">
        <v>1</v>
      </c>
      <c r="P10" s="244"/>
      <c r="Q10" s="15">
        <v>0.5</v>
      </c>
      <c r="R10" s="15">
        <f>5*0.1</f>
        <v>0.5</v>
      </c>
      <c r="S10" s="15">
        <f>5*0.2</f>
        <v>1</v>
      </c>
      <c r="T10" s="15">
        <f>5*0.3</f>
        <v>1.5</v>
      </c>
      <c r="U10" s="15">
        <f>5*0.6</f>
        <v>3</v>
      </c>
      <c r="V10" s="15">
        <f>5*1</f>
        <v>5</v>
      </c>
      <c r="W10" s="13"/>
      <c r="X10" s="15">
        <f t="shared" si="0"/>
        <v>0</v>
      </c>
      <c r="Y10" s="15">
        <f t="shared" si="1"/>
        <v>0</v>
      </c>
      <c r="Z10" s="15">
        <f t="shared" si="2"/>
        <v>0</v>
      </c>
      <c r="AA10" s="15">
        <f t="shared" si="3"/>
        <v>0</v>
      </c>
      <c r="AB10" s="15">
        <f t="shared" si="4"/>
        <v>0</v>
      </c>
      <c r="AC10" s="15">
        <f t="shared" si="5"/>
        <v>5</v>
      </c>
      <c r="AD10" s="15">
        <f t="shared" si="6"/>
        <v>5</v>
      </c>
      <c r="AE10" s="208"/>
    </row>
    <row r="11" spans="1:31" ht="53.25" customHeight="1" x14ac:dyDescent="0.25">
      <c r="A11" s="239"/>
      <c r="B11" s="236"/>
      <c r="C11" s="210"/>
      <c r="D11" s="213"/>
      <c r="E11" s="210"/>
      <c r="F11" s="213"/>
      <c r="G11" s="40">
        <v>7</v>
      </c>
      <c r="H11" s="41" t="s">
        <v>106</v>
      </c>
      <c r="I11" s="213"/>
      <c r="J11" s="15"/>
      <c r="K11" s="15"/>
      <c r="L11" s="15"/>
      <c r="M11" s="15"/>
      <c r="N11" s="15"/>
      <c r="O11" s="15">
        <v>1</v>
      </c>
      <c r="P11" s="244"/>
      <c r="Q11" s="15">
        <v>1</v>
      </c>
      <c r="R11" s="15">
        <f t="shared" ref="R11:R15" si="12">10*0.1</f>
        <v>1</v>
      </c>
      <c r="S11" s="15">
        <f t="shared" ref="S11:S15" si="13">10*0.2</f>
        <v>2</v>
      </c>
      <c r="T11" s="15">
        <f t="shared" ref="T11:T15" si="14">10*0.3</f>
        <v>3</v>
      </c>
      <c r="U11" s="15">
        <f t="shared" ref="U11:U15" si="15">10*0.6</f>
        <v>6</v>
      </c>
      <c r="V11" s="15">
        <f t="shared" ref="V11:V15" si="16">10*1</f>
        <v>10</v>
      </c>
      <c r="W11" s="13"/>
      <c r="X11" s="15">
        <f t="shared" si="0"/>
        <v>0</v>
      </c>
      <c r="Y11" s="15">
        <f t="shared" si="1"/>
        <v>0</v>
      </c>
      <c r="Z11" s="15">
        <f t="shared" si="2"/>
        <v>0</v>
      </c>
      <c r="AA11" s="15">
        <f t="shared" si="3"/>
        <v>0</v>
      </c>
      <c r="AB11" s="15">
        <f t="shared" si="4"/>
        <v>0</v>
      </c>
      <c r="AC11" s="15">
        <f t="shared" si="5"/>
        <v>10</v>
      </c>
      <c r="AD11" s="15">
        <f t="shared" si="6"/>
        <v>10</v>
      </c>
      <c r="AE11" s="208"/>
    </row>
    <row r="12" spans="1:31" ht="59.25" customHeight="1" x14ac:dyDescent="0.25">
      <c r="A12" s="239"/>
      <c r="B12" s="236"/>
      <c r="C12" s="210"/>
      <c r="D12" s="213"/>
      <c r="E12" s="210"/>
      <c r="F12" s="213"/>
      <c r="G12" s="40">
        <v>8</v>
      </c>
      <c r="H12" s="41" t="s">
        <v>107</v>
      </c>
      <c r="I12" s="213"/>
      <c r="J12" s="15"/>
      <c r="K12" s="15"/>
      <c r="L12" s="15"/>
      <c r="M12" s="15"/>
      <c r="N12" s="15"/>
      <c r="O12" s="15">
        <v>1</v>
      </c>
      <c r="P12" s="244"/>
      <c r="Q12" s="15">
        <v>1</v>
      </c>
      <c r="R12" s="15">
        <f t="shared" si="12"/>
        <v>1</v>
      </c>
      <c r="S12" s="15">
        <f t="shared" si="13"/>
        <v>2</v>
      </c>
      <c r="T12" s="15">
        <f t="shared" si="14"/>
        <v>3</v>
      </c>
      <c r="U12" s="15">
        <f t="shared" si="15"/>
        <v>6</v>
      </c>
      <c r="V12" s="15">
        <f t="shared" si="16"/>
        <v>10</v>
      </c>
      <c r="W12" s="13"/>
      <c r="X12" s="15">
        <f t="shared" si="0"/>
        <v>0</v>
      </c>
      <c r="Y12" s="15">
        <f t="shared" si="1"/>
        <v>0</v>
      </c>
      <c r="Z12" s="15">
        <f t="shared" si="2"/>
        <v>0</v>
      </c>
      <c r="AA12" s="15">
        <f t="shared" si="3"/>
        <v>0</v>
      </c>
      <c r="AB12" s="15">
        <f t="shared" si="4"/>
        <v>0</v>
      </c>
      <c r="AC12" s="15">
        <f t="shared" si="5"/>
        <v>10</v>
      </c>
      <c r="AD12" s="15">
        <f t="shared" si="6"/>
        <v>10</v>
      </c>
      <c r="AE12" s="208"/>
    </row>
    <row r="13" spans="1:31" ht="29.25" customHeight="1" x14ac:dyDescent="0.25">
      <c r="A13" s="239"/>
      <c r="B13" s="236"/>
      <c r="C13" s="210"/>
      <c r="D13" s="213"/>
      <c r="E13" s="210"/>
      <c r="F13" s="213"/>
      <c r="G13" s="40">
        <v>9</v>
      </c>
      <c r="H13" s="41" t="s">
        <v>108</v>
      </c>
      <c r="I13" s="213"/>
      <c r="J13" s="15"/>
      <c r="K13" s="15"/>
      <c r="L13" s="15"/>
      <c r="M13" s="15"/>
      <c r="N13" s="15"/>
      <c r="O13" s="15">
        <v>1</v>
      </c>
      <c r="P13" s="244"/>
      <c r="Q13" s="15">
        <v>1</v>
      </c>
      <c r="R13" s="15">
        <f t="shared" si="12"/>
        <v>1</v>
      </c>
      <c r="S13" s="15">
        <f t="shared" si="13"/>
        <v>2</v>
      </c>
      <c r="T13" s="15">
        <f t="shared" si="14"/>
        <v>3</v>
      </c>
      <c r="U13" s="15">
        <f t="shared" si="15"/>
        <v>6</v>
      </c>
      <c r="V13" s="15">
        <f t="shared" si="16"/>
        <v>10</v>
      </c>
      <c r="W13" s="13"/>
      <c r="X13" s="15">
        <f t="shared" si="0"/>
        <v>0</v>
      </c>
      <c r="Y13" s="15">
        <f t="shared" si="1"/>
        <v>0</v>
      </c>
      <c r="Z13" s="15">
        <f t="shared" si="2"/>
        <v>0</v>
      </c>
      <c r="AA13" s="15">
        <f t="shared" si="3"/>
        <v>0</v>
      </c>
      <c r="AB13" s="15">
        <f t="shared" si="4"/>
        <v>0</v>
      </c>
      <c r="AC13" s="15">
        <f t="shared" si="5"/>
        <v>10</v>
      </c>
      <c r="AD13" s="15">
        <f t="shared" si="6"/>
        <v>10</v>
      </c>
      <c r="AE13" s="208"/>
    </row>
    <row r="14" spans="1:31" ht="39.75" customHeight="1" x14ac:dyDescent="0.25">
      <c r="A14" s="239"/>
      <c r="B14" s="236"/>
      <c r="C14" s="210"/>
      <c r="D14" s="213"/>
      <c r="E14" s="210"/>
      <c r="F14" s="213"/>
      <c r="G14" s="40">
        <v>10</v>
      </c>
      <c r="H14" s="41" t="s">
        <v>109</v>
      </c>
      <c r="I14" s="213"/>
      <c r="J14" s="15"/>
      <c r="K14" s="15"/>
      <c r="L14" s="15"/>
      <c r="M14" s="15"/>
      <c r="N14" s="15"/>
      <c r="O14" s="15">
        <v>1</v>
      </c>
      <c r="P14" s="244"/>
      <c r="Q14" s="15">
        <v>1</v>
      </c>
      <c r="R14" s="15">
        <f t="shared" si="12"/>
        <v>1</v>
      </c>
      <c r="S14" s="15">
        <f t="shared" si="13"/>
        <v>2</v>
      </c>
      <c r="T14" s="15">
        <f t="shared" si="14"/>
        <v>3</v>
      </c>
      <c r="U14" s="15">
        <f t="shared" si="15"/>
        <v>6</v>
      </c>
      <c r="V14" s="15">
        <f t="shared" si="16"/>
        <v>10</v>
      </c>
      <c r="W14" s="13"/>
      <c r="X14" s="15">
        <f t="shared" si="0"/>
        <v>0</v>
      </c>
      <c r="Y14" s="15">
        <f t="shared" si="1"/>
        <v>0</v>
      </c>
      <c r="Z14" s="15">
        <f t="shared" si="2"/>
        <v>0</v>
      </c>
      <c r="AA14" s="15">
        <f t="shared" si="3"/>
        <v>0</v>
      </c>
      <c r="AB14" s="15">
        <f t="shared" si="4"/>
        <v>0</v>
      </c>
      <c r="AC14" s="15">
        <f t="shared" si="5"/>
        <v>10</v>
      </c>
      <c r="AD14" s="15">
        <f t="shared" si="6"/>
        <v>10</v>
      </c>
      <c r="AE14" s="208"/>
    </row>
    <row r="15" spans="1:31" ht="42" customHeight="1" x14ac:dyDescent="0.25">
      <c r="A15" s="239"/>
      <c r="B15" s="236"/>
      <c r="C15" s="210"/>
      <c r="D15" s="213"/>
      <c r="E15" s="210"/>
      <c r="F15" s="213"/>
      <c r="G15" s="40">
        <v>11</v>
      </c>
      <c r="H15" s="41" t="s">
        <v>110</v>
      </c>
      <c r="I15" s="213"/>
      <c r="J15" s="15"/>
      <c r="K15" s="15"/>
      <c r="L15" s="15"/>
      <c r="M15" s="15"/>
      <c r="N15" s="15"/>
      <c r="O15" s="15">
        <v>1</v>
      </c>
      <c r="P15" s="244"/>
      <c r="Q15" s="15">
        <v>1</v>
      </c>
      <c r="R15" s="15">
        <f t="shared" si="12"/>
        <v>1</v>
      </c>
      <c r="S15" s="15">
        <f t="shared" si="13"/>
        <v>2</v>
      </c>
      <c r="T15" s="15">
        <f t="shared" si="14"/>
        <v>3</v>
      </c>
      <c r="U15" s="15">
        <f t="shared" si="15"/>
        <v>6</v>
      </c>
      <c r="V15" s="15">
        <f t="shared" si="16"/>
        <v>10</v>
      </c>
      <c r="W15" s="13"/>
      <c r="X15" s="15">
        <f t="shared" si="0"/>
        <v>0</v>
      </c>
      <c r="Y15" s="15">
        <f t="shared" si="1"/>
        <v>0</v>
      </c>
      <c r="Z15" s="15">
        <f t="shared" si="2"/>
        <v>0</v>
      </c>
      <c r="AA15" s="15">
        <f t="shared" si="3"/>
        <v>0</v>
      </c>
      <c r="AB15" s="15">
        <f t="shared" si="4"/>
        <v>0</v>
      </c>
      <c r="AC15" s="15">
        <f t="shared" si="5"/>
        <v>10</v>
      </c>
      <c r="AD15" s="15">
        <f t="shared" si="6"/>
        <v>10</v>
      </c>
      <c r="AE15" s="208"/>
    </row>
    <row r="16" spans="1:31" ht="43.5" customHeight="1" x14ac:dyDescent="0.25">
      <c r="A16" s="239"/>
      <c r="B16" s="236"/>
      <c r="C16" s="210"/>
      <c r="D16" s="213"/>
      <c r="E16" s="210"/>
      <c r="F16" s="213"/>
      <c r="G16" s="40">
        <v>12</v>
      </c>
      <c r="H16" s="41" t="s">
        <v>111</v>
      </c>
      <c r="I16" s="213"/>
      <c r="J16" s="15"/>
      <c r="K16" s="15"/>
      <c r="L16" s="15"/>
      <c r="M16" s="15"/>
      <c r="N16" s="15"/>
      <c r="O16" s="15">
        <v>1</v>
      </c>
      <c r="P16" s="244"/>
      <c r="Q16" s="15">
        <v>1</v>
      </c>
      <c r="R16" s="15">
        <f>5*0.1</f>
        <v>0.5</v>
      </c>
      <c r="S16" s="15">
        <f>5*0.2</f>
        <v>1</v>
      </c>
      <c r="T16" s="15">
        <f>5*0.3</f>
        <v>1.5</v>
      </c>
      <c r="U16" s="15">
        <f>5*0.6</f>
        <v>3</v>
      </c>
      <c r="V16" s="15">
        <f>5*1</f>
        <v>5</v>
      </c>
      <c r="W16" s="13"/>
      <c r="X16" s="15">
        <f t="shared" si="0"/>
        <v>0</v>
      </c>
      <c r="Y16" s="15">
        <f t="shared" si="1"/>
        <v>0</v>
      </c>
      <c r="Z16" s="15">
        <f t="shared" si="2"/>
        <v>0</v>
      </c>
      <c r="AA16" s="15">
        <f t="shared" si="3"/>
        <v>0</v>
      </c>
      <c r="AB16" s="15">
        <f t="shared" si="4"/>
        <v>0</v>
      </c>
      <c r="AC16" s="15">
        <f t="shared" si="5"/>
        <v>5</v>
      </c>
      <c r="AD16" s="15">
        <f t="shared" si="6"/>
        <v>5</v>
      </c>
      <c r="AE16" s="208"/>
    </row>
    <row r="17" spans="1:31" ht="46.5" customHeight="1" x14ac:dyDescent="0.25">
      <c r="A17" s="239"/>
      <c r="B17" s="236"/>
      <c r="C17" s="210"/>
      <c r="D17" s="213"/>
      <c r="E17" s="211"/>
      <c r="F17" s="214"/>
      <c r="G17" s="40">
        <v>13</v>
      </c>
      <c r="H17" s="41" t="s">
        <v>112</v>
      </c>
      <c r="I17" s="213"/>
      <c r="J17" s="15"/>
      <c r="K17" s="15"/>
      <c r="L17" s="15"/>
      <c r="M17" s="15"/>
      <c r="N17" s="15"/>
      <c r="O17" s="15">
        <v>1</v>
      </c>
      <c r="P17" s="244"/>
      <c r="Q17" s="15">
        <v>1</v>
      </c>
      <c r="R17" s="15">
        <f t="shared" ref="R17:R22" si="17">10*0.1</f>
        <v>1</v>
      </c>
      <c r="S17" s="15">
        <f t="shared" ref="S17:S22" si="18">10*0.2</f>
        <v>2</v>
      </c>
      <c r="T17" s="15">
        <f t="shared" ref="T17:T22" si="19">10*0.3</f>
        <v>3</v>
      </c>
      <c r="U17" s="15">
        <f t="shared" ref="U17:U22" si="20">10*0.6</f>
        <v>6</v>
      </c>
      <c r="V17" s="15">
        <f t="shared" ref="V17:V22" si="21">10*1</f>
        <v>10</v>
      </c>
      <c r="W17" s="13"/>
      <c r="X17" s="15">
        <f t="shared" si="0"/>
        <v>0</v>
      </c>
      <c r="Y17" s="15">
        <f t="shared" si="1"/>
        <v>0</v>
      </c>
      <c r="Z17" s="15">
        <f t="shared" si="2"/>
        <v>0</v>
      </c>
      <c r="AA17" s="15">
        <f t="shared" si="3"/>
        <v>0</v>
      </c>
      <c r="AB17" s="15">
        <f t="shared" si="4"/>
        <v>0</v>
      </c>
      <c r="AC17" s="15">
        <f t="shared" si="5"/>
        <v>10</v>
      </c>
      <c r="AD17" s="15">
        <f t="shared" si="6"/>
        <v>10</v>
      </c>
      <c r="AE17" s="208"/>
    </row>
    <row r="18" spans="1:31" ht="48" customHeight="1" x14ac:dyDescent="0.25">
      <c r="A18" s="239"/>
      <c r="B18" s="236"/>
      <c r="C18" s="210"/>
      <c r="D18" s="213"/>
      <c r="E18" s="209"/>
      <c r="F18" s="212" t="s">
        <v>115</v>
      </c>
      <c r="G18" s="40">
        <v>14</v>
      </c>
      <c r="H18" s="41" t="s">
        <v>113</v>
      </c>
      <c r="I18" s="213"/>
      <c r="J18" s="15"/>
      <c r="K18" s="15"/>
      <c r="L18" s="15"/>
      <c r="M18" s="15"/>
      <c r="N18" s="15"/>
      <c r="O18" s="15">
        <v>1</v>
      </c>
      <c r="P18" s="244"/>
      <c r="Q18" s="15">
        <v>1</v>
      </c>
      <c r="R18" s="15">
        <f>5*0.1</f>
        <v>0.5</v>
      </c>
      <c r="S18" s="15">
        <f>5*0.2</f>
        <v>1</v>
      </c>
      <c r="T18" s="15">
        <f>5*0.3</f>
        <v>1.5</v>
      </c>
      <c r="U18" s="15">
        <f>5*0.6</f>
        <v>3</v>
      </c>
      <c r="V18" s="15">
        <f>5*1</f>
        <v>5</v>
      </c>
      <c r="W18" s="13"/>
      <c r="X18" s="15">
        <f t="shared" si="0"/>
        <v>0</v>
      </c>
      <c r="Y18" s="15">
        <f t="shared" si="1"/>
        <v>0</v>
      </c>
      <c r="Z18" s="15">
        <f t="shared" si="2"/>
        <v>0</v>
      </c>
      <c r="AA18" s="15">
        <f t="shared" si="3"/>
        <v>0</v>
      </c>
      <c r="AB18" s="15">
        <f t="shared" si="4"/>
        <v>0</v>
      </c>
      <c r="AC18" s="15">
        <f t="shared" si="5"/>
        <v>5</v>
      </c>
      <c r="AD18" s="15">
        <f t="shared" si="6"/>
        <v>5</v>
      </c>
      <c r="AE18" s="208"/>
    </row>
    <row r="19" spans="1:31" ht="89.25" customHeight="1" x14ac:dyDescent="0.25">
      <c r="A19" s="239"/>
      <c r="B19" s="236"/>
      <c r="C19" s="210"/>
      <c r="D19" s="213"/>
      <c r="E19" s="210"/>
      <c r="F19" s="213"/>
      <c r="G19" s="40">
        <v>15</v>
      </c>
      <c r="H19" s="41" t="s">
        <v>114</v>
      </c>
      <c r="I19" s="213"/>
      <c r="J19" s="15"/>
      <c r="K19" s="15"/>
      <c r="L19" s="15"/>
      <c r="M19" s="15"/>
      <c r="N19" s="15"/>
      <c r="O19" s="15">
        <v>1</v>
      </c>
      <c r="P19" s="244"/>
      <c r="Q19" s="15">
        <v>1</v>
      </c>
      <c r="R19" s="15">
        <f t="shared" si="17"/>
        <v>1</v>
      </c>
      <c r="S19" s="15">
        <f t="shared" si="18"/>
        <v>2</v>
      </c>
      <c r="T19" s="15">
        <f t="shared" si="19"/>
        <v>3</v>
      </c>
      <c r="U19" s="15">
        <f t="shared" si="20"/>
        <v>6</v>
      </c>
      <c r="V19" s="15">
        <f t="shared" si="21"/>
        <v>10</v>
      </c>
      <c r="W19" s="13"/>
      <c r="X19" s="15">
        <f t="shared" si="0"/>
        <v>0</v>
      </c>
      <c r="Y19" s="15">
        <f t="shared" si="1"/>
        <v>0</v>
      </c>
      <c r="Z19" s="15">
        <f t="shared" si="2"/>
        <v>0</v>
      </c>
      <c r="AA19" s="15">
        <f t="shared" si="3"/>
        <v>0</v>
      </c>
      <c r="AB19" s="15">
        <f t="shared" si="4"/>
        <v>0</v>
      </c>
      <c r="AC19" s="15">
        <f t="shared" si="5"/>
        <v>10</v>
      </c>
      <c r="AD19" s="15">
        <f t="shared" si="6"/>
        <v>10</v>
      </c>
      <c r="AE19" s="208"/>
    </row>
    <row r="20" spans="1:31" ht="95.25" customHeight="1" x14ac:dyDescent="0.25">
      <c r="A20" s="239"/>
      <c r="B20" s="236"/>
      <c r="C20" s="210"/>
      <c r="D20" s="213"/>
      <c r="E20" s="211"/>
      <c r="F20" s="214"/>
      <c r="G20" s="40">
        <v>16</v>
      </c>
      <c r="H20" s="41" t="s">
        <v>116</v>
      </c>
      <c r="I20" s="213"/>
      <c r="J20" s="15"/>
      <c r="K20" s="15"/>
      <c r="L20" s="15"/>
      <c r="M20" s="15"/>
      <c r="N20" s="15"/>
      <c r="O20" s="15">
        <v>1</v>
      </c>
      <c r="P20" s="244"/>
      <c r="Q20" s="15">
        <v>1</v>
      </c>
      <c r="R20" s="15">
        <f t="shared" si="17"/>
        <v>1</v>
      </c>
      <c r="S20" s="15">
        <f t="shared" si="18"/>
        <v>2</v>
      </c>
      <c r="T20" s="15">
        <f t="shared" si="19"/>
        <v>3</v>
      </c>
      <c r="U20" s="15">
        <f t="shared" si="20"/>
        <v>6</v>
      </c>
      <c r="V20" s="15">
        <f t="shared" si="21"/>
        <v>10</v>
      </c>
      <c r="W20" s="13"/>
      <c r="X20" s="15">
        <f t="shared" si="0"/>
        <v>0</v>
      </c>
      <c r="Y20" s="15">
        <f t="shared" si="1"/>
        <v>0</v>
      </c>
      <c r="Z20" s="15">
        <f t="shared" si="2"/>
        <v>0</v>
      </c>
      <c r="AA20" s="15">
        <f t="shared" si="3"/>
        <v>0</v>
      </c>
      <c r="AB20" s="15">
        <f t="shared" si="4"/>
        <v>0</v>
      </c>
      <c r="AC20" s="15">
        <f t="shared" si="5"/>
        <v>10</v>
      </c>
      <c r="AD20" s="15">
        <f t="shared" si="6"/>
        <v>10</v>
      </c>
      <c r="AE20" s="208"/>
    </row>
    <row r="21" spans="1:31" ht="60" customHeight="1" x14ac:dyDescent="0.25">
      <c r="A21" s="239"/>
      <c r="B21" s="236"/>
      <c r="C21" s="210"/>
      <c r="D21" s="213"/>
      <c r="E21" s="209"/>
      <c r="F21" s="241" t="s">
        <v>117</v>
      </c>
      <c r="G21" s="40">
        <v>17</v>
      </c>
      <c r="H21" s="41" t="s">
        <v>118</v>
      </c>
      <c r="I21" s="213"/>
      <c r="J21" s="15"/>
      <c r="K21" s="15"/>
      <c r="L21" s="15"/>
      <c r="M21" s="15"/>
      <c r="N21" s="15"/>
      <c r="O21" s="15">
        <v>1</v>
      </c>
      <c r="P21" s="244"/>
      <c r="Q21" s="15">
        <v>1</v>
      </c>
      <c r="R21" s="15">
        <f t="shared" si="17"/>
        <v>1</v>
      </c>
      <c r="S21" s="15">
        <f t="shared" si="18"/>
        <v>2</v>
      </c>
      <c r="T21" s="15">
        <f t="shared" si="19"/>
        <v>3</v>
      </c>
      <c r="U21" s="15">
        <f t="shared" si="20"/>
        <v>6</v>
      </c>
      <c r="V21" s="15">
        <f t="shared" si="21"/>
        <v>10</v>
      </c>
      <c r="W21" s="13"/>
      <c r="X21" s="15">
        <f t="shared" si="0"/>
        <v>0</v>
      </c>
      <c r="Y21" s="15">
        <f t="shared" si="1"/>
        <v>0</v>
      </c>
      <c r="Z21" s="15">
        <f t="shared" si="2"/>
        <v>0</v>
      </c>
      <c r="AA21" s="15">
        <f t="shared" si="3"/>
        <v>0</v>
      </c>
      <c r="AB21" s="15">
        <f t="shared" si="4"/>
        <v>0</v>
      </c>
      <c r="AC21" s="15">
        <f t="shared" si="5"/>
        <v>10</v>
      </c>
      <c r="AD21" s="15">
        <f t="shared" si="6"/>
        <v>10</v>
      </c>
      <c r="AE21" s="208"/>
    </row>
    <row r="22" spans="1:31" ht="109.5" customHeight="1" x14ac:dyDescent="0.25">
      <c r="A22" s="239"/>
      <c r="B22" s="236"/>
      <c r="C22" s="211"/>
      <c r="D22" s="214"/>
      <c r="E22" s="211"/>
      <c r="F22" s="242"/>
      <c r="G22" s="40">
        <v>18</v>
      </c>
      <c r="H22" s="41" t="s">
        <v>119</v>
      </c>
      <c r="I22" s="214"/>
      <c r="J22" s="15"/>
      <c r="K22" s="15"/>
      <c r="L22" s="15"/>
      <c r="M22" s="15"/>
      <c r="N22" s="15"/>
      <c r="O22" s="15">
        <v>1</v>
      </c>
      <c r="P22" s="244"/>
      <c r="Q22" s="15">
        <v>1</v>
      </c>
      <c r="R22" s="15">
        <f t="shared" si="17"/>
        <v>1</v>
      </c>
      <c r="S22" s="15">
        <f t="shared" si="18"/>
        <v>2</v>
      </c>
      <c r="T22" s="15">
        <f t="shared" si="19"/>
        <v>3</v>
      </c>
      <c r="U22" s="15">
        <f t="shared" si="20"/>
        <v>6</v>
      </c>
      <c r="V22" s="15">
        <f t="shared" si="21"/>
        <v>10</v>
      </c>
      <c r="W22" s="13"/>
      <c r="X22" s="15">
        <f t="shared" si="0"/>
        <v>0</v>
      </c>
      <c r="Y22" s="15">
        <f t="shared" si="1"/>
        <v>0</v>
      </c>
      <c r="Z22" s="15">
        <f t="shared" si="2"/>
        <v>0</v>
      </c>
      <c r="AA22" s="15">
        <f t="shared" si="3"/>
        <v>0</v>
      </c>
      <c r="AB22" s="15">
        <f t="shared" si="4"/>
        <v>0</v>
      </c>
      <c r="AC22" s="15">
        <f t="shared" si="5"/>
        <v>10</v>
      </c>
      <c r="AD22" s="15">
        <f t="shared" si="6"/>
        <v>10</v>
      </c>
      <c r="AE22" s="208"/>
    </row>
    <row r="23" spans="1:31" ht="62.25" customHeight="1" x14ac:dyDescent="0.25">
      <c r="A23" s="239"/>
      <c r="B23" s="236"/>
      <c r="C23" s="209"/>
      <c r="D23" s="212" t="s">
        <v>4</v>
      </c>
      <c r="E23" s="209"/>
      <c r="F23" s="241" t="s">
        <v>120</v>
      </c>
      <c r="G23" s="40">
        <v>19</v>
      </c>
      <c r="H23" s="41" t="s">
        <v>121</v>
      </c>
      <c r="I23" s="212" t="s">
        <v>283</v>
      </c>
      <c r="J23" s="15"/>
      <c r="K23" s="15"/>
      <c r="L23" s="15"/>
      <c r="M23" s="15"/>
      <c r="N23" s="15"/>
      <c r="O23" s="15">
        <v>1</v>
      </c>
      <c r="P23" s="244"/>
      <c r="Q23" s="15">
        <v>0.5</v>
      </c>
      <c r="R23" s="15">
        <f t="shared" ref="R23:R24" si="22">5*0.1</f>
        <v>0.5</v>
      </c>
      <c r="S23" s="15">
        <f t="shared" ref="S23:S24" si="23">5*0.2</f>
        <v>1</v>
      </c>
      <c r="T23" s="15">
        <f t="shared" ref="T23:T24" si="24">5*0.3</f>
        <v>1.5</v>
      </c>
      <c r="U23" s="15">
        <f t="shared" ref="U23:U24" si="25">5*0.6</f>
        <v>3</v>
      </c>
      <c r="V23" s="15">
        <f t="shared" ref="V23:V24" si="26">5*1</f>
        <v>5</v>
      </c>
      <c r="W23" s="13"/>
      <c r="X23" s="15">
        <f t="shared" si="0"/>
        <v>0</v>
      </c>
      <c r="Y23" s="15">
        <f t="shared" si="1"/>
        <v>0</v>
      </c>
      <c r="Z23" s="15">
        <f t="shared" si="2"/>
        <v>0</v>
      </c>
      <c r="AA23" s="15">
        <f t="shared" si="3"/>
        <v>0</v>
      </c>
      <c r="AB23" s="15">
        <f t="shared" si="4"/>
        <v>0</v>
      </c>
      <c r="AC23" s="15">
        <f t="shared" si="5"/>
        <v>5</v>
      </c>
      <c r="AD23" s="15">
        <f t="shared" si="6"/>
        <v>5</v>
      </c>
      <c r="AE23" s="208"/>
    </row>
    <row r="24" spans="1:31" ht="51.75" customHeight="1" x14ac:dyDescent="0.25">
      <c r="A24" s="239"/>
      <c r="B24" s="236"/>
      <c r="C24" s="210"/>
      <c r="D24" s="213"/>
      <c r="E24" s="211"/>
      <c r="F24" s="242"/>
      <c r="G24" s="40">
        <v>20</v>
      </c>
      <c r="H24" s="41" t="s">
        <v>122</v>
      </c>
      <c r="I24" s="213"/>
      <c r="J24" s="15"/>
      <c r="K24" s="15"/>
      <c r="L24" s="15"/>
      <c r="M24" s="15"/>
      <c r="N24" s="15"/>
      <c r="O24" s="15">
        <v>1</v>
      </c>
      <c r="P24" s="244"/>
      <c r="Q24" s="15">
        <v>0.5</v>
      </c>
      <c r="R24" s="15">
        <f t="shared" si="22"/>
        <v>0.5</v>
      </c>
      <c r="S24" s="15">
        <f t="shared" si="23"/>
        <v>1</v>
      </c>
      <c r="T24" s="15">
        <f t="shared" si="24"/>
        <v>1.5</v>
      </c>
      <c r="U24" s="15">
        <f t="shared" si="25"/>
        <v>3</v>
      </c>
      <c r="V24" s="15">
        <f t="shared" si="26"/>
        <v>5</v>
      </c>
      <c r="W24" s="13"/>
      <c r="X24" s="15">
        <f t="shared" si="0"/>
        <v>0</v>
      </c>
      <c r="Y24" s="15">
        <f t="shared" si="1"/>
        <v>0</v>
      </c>
      <c r="Z24" s="15">
        <f t="shared" si="2"/>
        <v>0</v>
      </c>
      <c r="AA24" s="15">
        <f t="shared" si="3"/>
        <v>0</v>
      </c>
      <c r="AB24" s="15">
        <f t="shared" si="4"/>
        <v>0</v>
      </c>
      <c r="AC24" s="15">
        <f t="shared" si="5"/>
        <v>5</v>
      </c>
      <c r="AD24" s="15">
        <f t="shared" si="6"/>
        <v>5</v>
      </c>
      <c r="AE24" s="208"/>
    </row>
    <row r="25" spans="1:31" ht="55.5" customHeight="1" x14ac:dyDescent="0.25">
      <c r="A25" s="239"/>
      <c r="B25" s="236"/>
      <c r="C25" s="210"/>
      <c r="D25" s="213"/>
      <c r="E25" s="209"/>
      <c r="F25" s="212" t="s">
        <v>125</v>
      </c>
      <c r="G25" s="40">
        <v>21</v>
      </c>
      <c r="H25" s="41" t="s">
        <v>123</v>
      </c>
      <c r="I25" s="213"/>
      <c r="J25" s="15"/>
      <c r="K25" s="15"/>
      <c r="L25" s="15"/>
      <c r="M25" s="15"/>
      <c r="N25" s="15"/>
      <c r="O25" s="15">
        <v>1</v>
      </c>
      <c r="P25" s="244"/>
      <c r="Q25" s="15">
        <v>1</v>
      </c>
      <c r="R25" s="15">
        <f t="shared" ref="R25:R28" si="27">10*0.1</f>
        <v>1</v>
      </c>
      <c r="S25" s="15">
        <f t="shared" ref="S25:S28" si="28">10*0.2</f>
        <v>2</v>
      </c>
      <c r="T25" s="15">
        <f t="shared" ref="T25:T28" si="29">10*0.3</f>
        <v>3</v>
      </c>
      <c r="U25" s="15">
        <f t="shared" ref="U25:U28" si="30">10*0.6</f>
        <v>6</v>
      </c>
      <c r="V25" s="15">
        <f t="shared" ref="V25:V28" si="31">10*1</f>
        <v>10</v>
      </c>
      <c r="W25" s="13"/>
      <c r="X25" s="15">
        <f t="shared" si="0"/>
        <v>0</v>
      </c>
      <c r="Y25" s="15">
        <f t="shared" si="1"/>
        <v>0</v>
      </c>
      <c r="Z25" s="15">
        <f t="shared" si="2"/>
        <v>0</v>
      </c>
      <c r="AA25" s="15">
        <f t="shared" si="3"/>
        <v>0</v>
      </c>
      <c r="AB25" s="15">
        <f t="shared" si="4"/>
        <v>0</v>
      </c>
      <c r="AC25" s="15">
        <f t="shared" si="5"/>
        <v>10</v>
      </c>
      <c r="AD25" s="15">
        <f t="shared" si="6"/>
        <v>10</v>
      </c>
      <c r="AE25" s="208"/>
    </row>
    <row r="26" spans="1:31" ht="53.25" customHeight="1" x14ac:dyDescent="0.25">
      <c r="A26" s="239"/>
      <c r="B26" s="236"/>
      <c r="C26" s="210"/>
      <c r="D26" s="213"/>
      <c r="E26" s="210"/>
      <c r="F26" s="213"/>
      <c r="G26" s="40">
        <v>22</v>
      </c>
      <c r="H26" s="41" t="s">
        <v>124</v>
      </c>
      <c r="I26" s="213"/>
      <c r="J26" s="15"/>
      <c r="K26" s="15"/>
      <c r="L26" s="15"/>
      <c r="M26" s="15"/>
      <c r="N26" s="15"/>
      <c r="O26" s="15">
        <v>1</v>
      </c>
      <c r="P26" s="244"/>
      <c r="Q26" s="15">
        <v>1</v>
      </c>
      <c r="R26" s="15">
        <f t="shared" si="27"/>
        <v>1</v>
      </c>
      <c r="S26" s="15">
        <f t="shared" si="28"/>
        <v>2</v>
      </c>
      <c r="T26" s="15">
        <f t="shared" si="29"/>
        <v>3</v>
      </c>
      <c r="U26" s="15">
        <f t="shared" si="30"/>
        <v>6</v>
      </c>
      <c r="V26" s="15">
        <f t="shared" si="31"/>
        <v>10</v>
      </c>
      <c r="W26" s="13"/>
      <c r="X26" s="15">
        <f t="shared" si="0"/>
        <v>0</v>
      </c>
      <c r="Y26" s="15">
        <f t="shared" si="1"/>
        <v>0</v>
      </c>
      <c r="Z26" s="15">
        <f t="shared" si="2"/>
        <v>0</v>
      </c>
      <c r="AA26" s="15">
        <f t="shared" si="3"/>
        <v>0</v>
      </c>
      <c r="AB26" s="15">
        <f t="shared" si="4"/>
        <v>0</v>
      </c>
      <c r="AC26" s="15">
        <f t="shared" si="5"/>
        <v>10</v>
      </c>
      <c r="AD26" s="15">
        <f t="shared" si="6"/>
        <v>10</v>
      </c>
      <c r="AE26" s="208"/>
    </row>
    <row r="27" spans="1:31" ht="69.75" customHeight="1" x14ac:dyDescent="0.25">
      <c r="A27" s="239"/>
      <c r="B27" s="236"/>
      <c r="C27" s="210"/>
      <c r="D27" s="213"/>
      <c r="E27" s="210"/>
      <c r="F27" s="213"/>
      <c r="G27" s="40">
        <v>23</v>
      </c>
      <c r="H27" s="41" t="s">
        <v>127</v>
      </c>
      <c r="I27" s="213"/>
      <c r="J27" s="15"/>
      <c r="K27" s="15"/>
      <c r="L27" s="15"/>
      <c r="M27" s="15"/>
      <c r="N27" s="15"/>
      <c r="O27" s="15">
        <v>1</v>
      </c>
      <c r="P27" s="244"/>
      <c r="Q27" s="15">
        <v>1</v>
      </c>
      <c r="R27" s="15">
        <f t="shared" si="27"/>
        <v>1</v>
      </c>
      <c r="S27" s="15">
        <f t="shared" si="28"/>
        <v>2</v>
      </c>
      <c r="T27" s="15">
        <f t="shared" si="29"/>
        <v>3</v>
      </c>
      <c r="U27" s="15">
        <f t="shared" si="30"/>
        <v>6</v>
      </c>
      <c r="V27" s="15">
        <f t="shared" si="31"/>
        <v>10</v>
      </c>
      <c r="W27" s="13"/>
      <c r="X27" s="15">
        <f t="shared" si="0"/>
        <v>0</v>
      </c>
      <c r="Y27" s="15">
        <f t="shared" si="1"/>
        <v>0</v>
      </c>
      <c r="Z27" s="15">
        <f t="shared" si="2"/>
        <v>0</v>
      </c>
      <c r="AA27" s="15">
        <f t="shared" si="3"/>
        <v>0</v>
      </c>
      <c r="AB27" s="15">
        <f t="shared" si="4"/>
        <v>0</v>
      </c>
      <c r="AC27" s="15">
        <f t="shared" si="5"/>
        <v>10</v>
      </c>
      <c r="AD27" s="15">
        <f t="shared" si="6"/>
        <v>10</v>
      </c>
      <c r="AE27" s="208"/>
    </row>
    <row r="28" spans="1:31" ht="70.5" customHeight="1" x14ac:dyDescent="0.25">
      <c r="A28" s="239"/>
      <c r="B28" s="236"/>
      <c r="C28" s="210"/>
      <c r="D28" s="213"/>
      <c r="E28" s="211"/>
      <c r="F28" s="214"/>
      <c r="G28" s="40">
        <v>24</v>
      </c>
      <c r="H28" s="41" t="s">
        <v>126</v>
      </c>
      <c r="I28" s="213"/>
      <c r="J28" s="15"/>
      <c r="K28" s="15"/>
      <c r="L28" s="15"/>
      <c r="M28" s="15"/>
      <c r="N28" s="15"/>
      <c r="O28" s="15">
        <v>1</v>
      </c>
      <c r="P28" s="244"/>
      <c r="Q28" s="15">
        <v>1</v>
      </c>
      <c r="R28" s="15">
        <f t="shared" si="27"/>
        <v>1</v>
      </c>
      <c r="S28" s="15">
        <f t="shared" si="28"/>
        <v>2</v>
      </c>
      <c r="T28" s="15">
        <f t="shared" si="29"/>
        <v>3</v>
      </c>
      <c r="U28" s="15">
        <f t="shared" si="30"/>
        <v>6</v>
      </c>
      <c r="V28" s="15">
        <f t="shared" si="31"/>
        <v>10</v>
      </c>
      <c r="W28" s="13"/>
      <c r="X28" s="15">
        <f t="shared" si="0"/>
        <v>0</v>
      </c>
      <c r="Y28" s="15">
        <f t="shared" si="1"/>
        <v>0</v>
      </c>
      <c r="Z28" s="15">
        <f t="shared" si="2"/>
        <v>0</v>
      </c>
      <c r="AA28" s="15">
        <f t="shared" si="3"/>
        <v>0</v>
      </c>
      <c r="AB28" s="15">
        <f t="shared" si="4"/>
        <v>0</v>
      </c>
      <c r="AC28" s="15">
        <f t="shared" si="5"/>
        <v>10</v>
      </c>
      <c r="AD28" s="15">
        <f t="shared" si="6"/>
        <v>10</v>
      </c>
      <c r="AE28" s="208"/>
    </row>
    <row r="29" spans="1:31" ht="51" customHeight="1" x14ac:dyDescent="0.25">
      <c r="A29" s="239"/>
      <c r="B29" s="236"/>
      <c r="C29" s="210"/>
      <c r="D29" s="213"/>
      <c r="E29" s="209"/>
      <c r="F29" s="212" t="s">
        <v>128</v>
      </c>
      <c r="G29" s="40">
        <v>25</v>
      </c>
      <c r="H29" s="41" t="s">
        <v>130</v>
      </c>
      <c r="I29" s="213"/>
      <c r="J29" s="15"/>
      <c r="K29" s="15"/>
      <c r="L29" s="15"/>
      <c r="M29" s="15"/>
      <c r="N29" s="15"/>
      <c r="O29" s="15">
        <v>1</v>
      </c>
      <c r="P29" s="244"/>
      <c r="Q29" s="15">
        <v>0.5</v>
      </c>
      <c r="R29" s="15">
        <f t="shared" ref="R29:R30" si="32">5*0.1</f>
        <v>0.5</v>
      </c>
      <c r="S29" s="15">
        <f t="shared" ref="S29:S30" si="33">5*0.2</f>
        <v>1</v>
      </c>
      <c r="T29" s="15">
        <f t="shared" ref="T29:T30" si="34">5*0.3</f>
        <v>1.5</v>
      </c>
      <c r="U29" s="15">
        <f t="shared" ref="U29:U30" si="35">5*0.6</f>
        <v>3</v>
      </c>
      <c r="V29" s="15">
        <f t="shared" ref="V29:V30" si="36">5*1</f>
        <v>5</v>
      </c>
      <c r="W29" s="13"/>
      <c r="X29" s="15">
        <f t="shared" si="0"/>
        <v>0</v>
      </c>
      <c r="Y29" s="15">
        <f t="shared" si="1"/>
        <v>0</v>
      </c>
      <c r="Z29" s="15">
        <f t="shared" si="2"/>
        <v>0</v>
      </c>
      <c r="AA29" s="15">
        <f t="shared" si="3"/>
        <v>0</v>
      </c>
      <c r="AB29" s="15">
        <f t="shared" si="4"/>
        <v>0</v>
      </c>
      <c r="AC29" s="15">
        <f t="shared" si="5"/>
        <v>5</v>
      </c>
      <c r="AD29" s="15">
        <f t="shared" si="6"/>
        <v>5</v>
      </c>
      <c r="AE29" s="208"/>
    </row>
    <row r="30" spans="1:31" ht="105.75" customHeight="1" x14ac:dyDescent="0.25">
      <c r="A30" s="239"/>
      <c r="B30" s="236"/>
      <c r="C30" s="210"/>
      <c r="D30" s="213"/>
      <c r="E30" s="210"/>
      <c r="F30" s="213"/>
      <c r="G30" s="40">
        <v>26</v>
      </c>
      <c r="H30" s="41" t="s">
        <v>129</v>
      </c>
      <c r="I30" s="213"/>
      <c r="J30" s="15"/>
      <c r="K30" s="15"/>
      <c r="L30" s="15"/>
      <c r="M30" s="15"/>
      <c r="N30" s="15"/>
      <c r="O30" s="15">
        <v>1</v>
      </c>
      <c r="P30" s="244"/>
      <c r="Q30" s="15">
        <v>0.5</v>
      </c>
      <c r="R30" s="15">
        <f t="shared" si="32"/>
        <v>0.5</v>
      </c>
      <c r="S30" s="15">
        <f t="shared" si="33"/>
        <v>1</v>
      </c>
      <c r="T30" s="15">
        <f t="shared" si="34"/>
        <v>1.5</v>
      </c>
      <c r="U30" s="15">
        <f t="shared" si="35"/>
        <v>3</v>
      </c>
      <c r="V30" s="15">
        <f t="shared" si="36"/>
        <v>5</v>
      </c>
      <c r="W30" s="13"/>
      <c r="X30" s="15">
        <f t="shared" si="0"/>
        <v>0</v>
      </c>
      <c r="Y30" s="15">
        <f t="shared" si="1"/>
        <v>0</v>
      </c>
      <c r="Z30" s="15">
        <f t="shared" si="2"/>
        <v>0</v>
      </c>
      <c r="AA30" s="15">
        <f t="shared" si="3"/>
        <v>0</v>
      </c>
      <c r="AB30" s="15">
        <f t="shared" si="4"/>
        <v>0</v>
      </c>
      <c r="AC30" s="15">
        <f t="shared" si="5"/>
        <v>5</v>
      </c>
      <c r="AD30" s="15">
        <f t="shared" si="6"/>
        <v>5</v>
      </c>
      <c r="AE30" s="208"/>
    </row>
    <row r="31" spans="1:31" ht="52.5" customHeight="1" x14ac:dyDescent="0.25">
      <c r="A31" s="239"/>
      <c r="B31" s="236"/>
      <c r="C31" s="211"/>
      <c r="D31" s="214"/>
      <c r="E31" s="211"/>
      <c r="F31" s="214"/>
      <c r="G31" s="40">
        <v>27</v>
      </c>
      <c r="H31" s="41" t="s">
        <v>131</v>
      </c>
      <c r="I31" s="214"/>
      <c r="J31" s="15"/>
      <c r="K31" s="15"/>
      <c r="L31" s="15"/>
      <c r="M31" s="15"/>
      <c r="N31" s="15"/>
      <c r="O31" s="15">
        <v>1</v>
      </c>
      <c r="P31" s="244"/>
      <c r="Q31" s="15">
        <v>1</v>
      </c>
      <c r="R31" s="15">
        <f t="shared" ref="R31:R32" si="37">10*0.1</f>
        <v>1</v>
      </c>
      <c r="S31" s="15">
        <f t="shared" ref="S31:S32" si="38">10*0.2</f>
        <v>2</v>
      </c>
      <c r="T31" s="15">
        <f t="shared" ref="T31:T32" si="39">10*0.3</f>
        <v>3</v>
      </c>
      <c r="U31" s="15">
        <f t="shared" ref="U31:U32" si="40">10*0.6</f>
        <v>6</v>
      </c>
      <c r="V31" s="15">
        <f t="shared" ref="V31:V32" si="41">10*1</f>
        <v>10</v>
      </c>
      <c r="W31" s="13"/>
      <c r="X31" s="15">
        <f t="shared" si="0"/>
        <v>0</v>
      </c>
      <c r="Y31" s="15">
        <f t="shared" si="1"/>
        <v>0</v>
      </c>
      <c r="Z31" s="15">
        <f t="shared" si="2"/>
        <v>0</v>
      </c>
      <c r="AA31" s="15">
        <f t="shared" si="3"/>
        <v>0</v>
      </c>
      <c r="AB31" s="15">
        <f t="shared" si="4"/>
        <v>0</v>
      </c>
      <c r="AC31" s="15">
        <f t="shared" si="5"/>
        <v>10</v>
      </c>
      <c r="AD31" s="15">
        <f t="shared" si="6"/>
        <v>10</v>
      </c>
      <c r="AE31" s="208"/>
    </row>
    <row r="32" spans="1:31" ht="42.75" customHeight="1" x14ac:dyDescent="0.25">
      <c r="A32" s="239"/>
      <c r="B32" s="236"/>
      <c r="C32" s="209"/>
      <c r="D32" s="212" t="s">
        <v>5</v>
      </c>
      <c r="E32" s="209"/>
      <c r="F32" s="212" t="s">
        <v>132</v>
      </c>
      <c r="G32" s="40">
        <v>28</v>
      </c>
      <c r="H32" s="41" t="s">
        <v>133</v>
      </c>
      <c r="I32" s="212" t="s">
        <v>282</v>
      </c>
      <c r="J32" s="15"/>
      <c r="K32" s="15"/>
      <c r="L32" s="15"/>
      <c r="M32" s="15"/>
      <c r="N32" s="15"/>
      <c r="O32" s="15">
        <v>1</v>
      </c>
      <c r="P32" s="244"/>
      <c r="Q32" s="15">
        <v>1</v>
      </c>
      <c r="R32" s="15">
        <f t="shared" si="37"/>
        <v>1</v>
      </c>
      <c r="S32" s="15">
        <f t="shared" si="38"/>
        <v>2</v>
      </c>
      <c r="T32" s="15">
        <f t="shared" si="39"/>
        <v>3</v>
      </c>
      <c r="U32" s="15">
        <f t="shared" si="40"/>
        <v>6</v>
      </c>
      <c r="V32" s="15">
        <f t="shared" si="41"/>
        <v>10</v>
      </c>
      <c r="W32" s="13"/>
      <c r="X32" s="15">
        <f t="shared" si="0"/>
        <v>0</v>
      </c>
      <c r="Y32" s="15">
        <f t="shared" si="1"/>
        <v>0</v>
      </c>
      <c r="Z32" s="15">
        <f t="shared" si="2"/>
        <v>0</v>
      </c>
      <c r="AA32" s="15">
        <f t="shared" si="3"/>
        <v>0</v>
      </c>
      <c r="AB32" s="15">
        <f t="shared" si="4"/>
        <v>0</v>
      </c>
      <c r="AC32" s="15">
        <f t="shared" si="5"/>
        <v>10</v>
      </c>
      <c r="AD32" s="15">
        <f t="shared" si="6"/>
        <v>10</v>
      </c>
      <c r="AE32" s="208"/>
    </row>
    <row r="33" spans="1:31" ht="55.5" customHeight="1" x14ac:dyDescent="0.25">
      <c r="A33" s="239"/>
      <c r="B33" s="236"/>
      <c r="C33" s="210"/>
      <c r="D33" s="213"/>
      <c r="E33" s="210"/>
      <c r="F33" s="213"/>
      <c r="G33" s="40">
        <v>29</v>
      </c>
      <c r="H33" s="41" t="s">
        <v>134</v>
      </c>
      <c r="I33" s="213"/>
      <c r="J33" s="15"/>
      <c r="K33" s="15"/>
      <c r="L33" s="15"/>
      <c r="M33" s="15"/>
      <c r="N33" s="15"/>
      <c r="O33" s="15">
        <v>1</v>
      </c>
      <c r="P33" s="244"/>
      <c r="Q33" s="15">
        <v>0.5</v>
      </c>
      <c r="R33" s="15">
        <f t="shared" ref="R33:R35" si="42">5*0.1</f>
        <v>0.5</v>
      </c>
      <c r="S33" s="15">
        <f t="shared" ref="S33:S35" si="43">5*0.2</f>
        <v>1</v>
      </c>
      <c r="T33" s="15">
        <f t="shared" ref="T33:T35" si="44">5*0.3</f>
        <v>1.5</v>
      </c>
      <c r="U33" s="15">
        <f t="shared" ref="U33:U35" si="45">5*0.6</f>
        <v>3</v>
      </c>
      <c r="V33" s="15">
        <f t="shared" ref="V33:V35" si="46">5*1</f>
        <v>5</v>
      </c>
      <c r="W33" s="13"/>
      <c r="X33" s="15">
        <f t="shared" si="0"/>
        <v>0</v>
      </c>
      <c r="Y33" s="15">
        <f t="shared" si="1"/>
        <v>0</v>
      </c>
      <c r="Z33" s="15">
        <f t="shared" si="2"/>
        <v>0</v>
      </c>
      <c r="AA33" s="15">
        <f t="shared" si="3"/>
        <v>0</v>
      </c>
      <c r="AB33" s="15">
        <f t="shared" si="4"/>
        <v>0</v>
      </c>
      <c r="AC33" s="15">
        <f t="shared" si="5"/>
        <v>5</v>
      </c>
      <c r="AD33" s="15">
        <f t="shared" si="6"/>
        <v>5</v>
      </c>
      <c r="AE33" s="208"/>
    </row>
    <row r="34" spans="1:31" ht="35.25" customHeight="1" x14ac:dyDescent="0.25">
      <c r="A34" s="239"/>
      <c r="B34" s="236"/>
      <c r="C34" s="210"/>
      <c r="D34" s="213"/>
      <c r="E34" s="210"/>
      <c r="F34" s="213"/>
      <c r="G34" s="40">
        <v>30</v>
      </c>
      <c r="H34" s="41" t="s">
        <v>135</v>
      </c>
      <c r="I34" s="213"/>
      <c r="J34" s="15"/>
      <c r="K34" s="15"/>
      <c r="L34" s="15"/>
      <c r="M34" s="15"/>
      <c r="N34" s="15"/>
      <c r="O34" s="15">
        <v>1</v>
      </c>
      <c r="P34" s="244"/>
      <c r="Q34" s="15">
        <v>0.5</v>
      </c>
      <c r="R34" s="15">
        <f t="shared" si="42"/>
        <v>0.5</v>
      </c>
      <c r="S34" s="15">
        <f t="shared" si="43"/>
        <v>1</v>
      </c>
      <c r="T34" s="15">
        <f t="shared" si="44"/>
        <v>1.5</v>
      </c>
      <c r="U34" s="15">
        <f t="shared" si="45"/>
        <v>3</v>
      </c>
      <c r="V34" s="15">
        <f t="shared" si="46"/>
        <v>5</v>
      </c>
      <c r="W34" s="13"/>
      <c r="X34" s="15">
        <f t="shared" si="0"/>
        <v>0</v>
      </c>
      <c r="Y34" s="15">
        <f t="shared" si="1"/>
        <v>0</v>
      </c>
      <c r="Z34" s="15">
        <f t="shared" si="2"/>
        <v>0</v>
      </c>
      <c r="AA34" s="15">
        <f t="shared" si="3"/>
        <v>0</v>
      </c>
      <c r="AB34" s="15">
        <f t="shared" si="4"/>
        <v>0</v>
      </c>
      <c r="AC34" s="15">
        <f t="shared" si="5"/>
        <v>5</v>
      </c>
      <c r="AD34" s="15">
        <f t="shared" si="6"/>
        <v>5</v>
      </c>
      <c r="AE34" s="208"/>
    </row>
    <row r="35" spans="1:31" ht="159.75" customHeight="1" x14ac:dyDescent="0.25">
      <c r="A35" s="239"/>
      <c r="B35" s="236"/>
      <c r="C35" s="210"/>
      <c r="D35" s="213"/>
      <c r="E35" s="210"/>
      <c r="F35" s="213"/>
      <c r="G35" s="40">
        <v>31</v>
      </c>
      <c r="H35" s="41" t="s">
        <v>136</v>
      </c>
      <c r="I35" s="213"/>
      <c r="J35" s="15"/>
      <c r="K35" s="15"/>
      <c r="L35" s="15"/>
      <c r="M35" s="15"/>
      <c r="N35" s="15"/>
      <c r="O35" s="15">
        <v>1</v>
      </c>
      <c r="P35" s="244"/>
      <c r="Q35" s="15">
        <v>0.5</v>
      </c>
      <c r="R35" s="15">
        <f t="shared" si="42"/>
        <v>0.5</v>
      </c>
      <c r="S35" s="15">
        <f t="shared" si="43"/>
        <v>1</v>
      </c>
      <c r="T35" s="15">
        <f t="shared" si="44"/>
        <v>1.5</v>
      </c>
      <c r="U35" s="15">
        <f t="shared" si="45"/>
        <v>3</v>
      </c>
      <c r="V35" s="15">
        <f t="shared" si="46"/>
        <v>5</v>
      </c>
      <c r="W35" s="13"/>
      <c r="X35" s="15">
        <f t="shared" si="0"/>
        <v>0</v>
      </c>
      <c r="Y35" s="15">
        <f t="shared" si="1"/>
        <v>0</v>
      </c>
      <c r="Z35" s="15">
        <f t="shared" si="2"/>
        <v>0</v>
      </c>
      <c r="AA35" s="15">
        <f t="shared" si="3"/>
        <v>0</v>
      </c>
      <c r="AB35" s="15">
        <f t="shared" si="4"/>
        <v>0</v>
      </c>
      <c r="AC35" s="15">
        <f t="shared" si="5"/>
        <v>5</v>
      </c>
      <c r="AD35" s="15">
        <f t="shared" si="6"/>
        <v>5</v>
      </c>
      <c r="AE35" s="208"/>
    </row>
    <row r="36" spans="1:31" ht="98.25" customHeight="1" x14ac:dyDescent="0.25">
      <c r="A36" s="239"/>
      <c r="B36" s="236"/>
      <c r="C36" s="210"/>
      <c r="D36" s="213"/>
      <c r="E36" s="211"/>
      <c r="F36" s="214"/>
      <c r="G36" s="40">
        <v>32</v>
      </c>
      <c r="H36" s="41" t="s">
        <v>137</v>
      </c>
      <c r="I36" s="213"/>
      <c r="J36" s="15"/>
      <c r="K36" s="15"/>
      <c r="L36" s="15"/>
      <c r="M36" s="15"/>
      <c r="N36" s="15"/>
      <c r="O36" s="15">
        <v>1</v>
      </c>
      <c r="P36" s="244"/>
      <c r="Q36" s="15">
        <v>1</v>
      </c>
      <c r="R36" s="15">
        <f t="shared" ref="R36:R46" si="47">10*0.1</f>
        <v>1</v>
      </c>
      <c r="S36" s="15">
        <f t="shared" ref="S36:S46" si="48">10*0.2</f>
        <v>2</v>
      </c>
      <c r="T36" s="15">
        <f t="shared" ref="T36:T46" si="49">10*0.3</f>
        <v>3</v>
      </c>
      <c r="U36" s="15">
        <f t="shared" ref="U36:U46" si="50">10*0.6</f>
        <v>6</v>
      </c>
      <c r="V36" s="15">
        <f t="shared" ref="V36:V46" si="51">10*1</f>
        <v>10</v>
      </c>
      <c r="W36" s="13"/>
      <c r="X36" s="15">
        <f t="shared" si="0"/>
        <v>0</v>
      </c>
      <c r="Y36" s="15">
        <f t="shared" si="1"/>
        <v>0</v>
      </c>
      <c r="Z36" s="15">
        <f t="shared" si="2"/>
        <v>0</v>
      </c>
      <c r="AA36" s="15">
        <f t="shared" si="3"/>
        <v>0</v>
      </c>
      <c r="AB36" s="15">
        <f t="shared" si="4"/>
        <v>0</v>
      </c>
      <c r="AC36" s="15">
        <f t="shared" si="5"/>
        <v>10</v>
      </c>
      <c r="AD36" s="15">
        <f t="shared" si="6"/>
        <v>10</v>
      </c>
      <c r="AE36" s="208"/>
    </row>
    <row r="37" spans="1:31" ht="45.75" customHeight="1" x14ac:dyDescent="0.25">
      <c r="A37" s="239"/>
      <c r="B37" s="236"/>
      <c r="C37" s="210"/>
      <c r="D37" s="213"/>
      <c r="E37" s="209"/>
      <c r="F37" s="212" t="s">
        <v>138</v>
      </c>
      <c r="G37" s="40">
        <v>33</v>
      </c>
      <c r="H37" s="41" t="s">
        <v>139</v>
      </c>
      <c r="I37" s="213"/>
      <c r="J37" s="15"/>
      <c r="K37" s="15"/>
      <c r="L37" s="15"/>
      <c r="M37" s="15"/>
      <c r="N37" s="15"/>
      <c r="O37" s="15">
        <v>1</v>
      </c>
      <c r="P37" s="244"/>
      <c r="Q37" s="15">
        <v>1</v>
      </c>
      <c r="R37" s="15">
        <f t="shared" si="47"/>
        <v>1</v>
      </c>
      <c r="S37" s="15">
        <f t="shared" si="48"/>
        <v>2</v>
      </c>
      <c r="T37" s="15">
        <f t="shared" si="49"/>
        <v>3</v>
      </c>
      <c r="U37" s="15">
        <f t="shared" si="50"/>
        <v>6</v>
      </c>
      <c r="V37" s="15">
        <f t="shared" si="51"/>
        <v>10</v>
      </c>
      <c r="W37" s="13"/>
      <c r="X37" s="15">
        <f t="shared" si="0"/>
        <v>0</v>
      </c>
      <c r="Y37" s="15">
        <f t="shared" si="1"/>
        <v>0</v>
      </c>
      <c r="Z37" s="15">
        <f t="shared" si="2"/>
        <v>0</v>
      </c>
      <c r="AA37" s="15">
        <f t="shared" si="3"/>
        <v>0</v>
      </c>
      <c r="AB37" s="15">
        <f t="shared" si="4"/>
        <v>0</v>
      </c>
      <c r="AC37" s="15">
        <f t="shared" si="5"/>
        <v>10</v>
      </c>
      <c r="AD37" s="15">
        <f t="shared" si="6"/>
        <v>10</v>
      </c>
      <c r="AE37" s="208"/>
    </row>
    <row r="38" spans="1:31" ht="45" customHeight="1" x14ac:dyDescent="0.25">
      <c r="A38" s="239"/>
      <c r="B38" s="236"/>
      <c r="C38" s="210"/>
      <c r="D38" s="213"/>
      <c r="E38" s="210"/>
      <c r="F38" s="213"/>
      <c r="G38" s="40">
        <v>34</v>
      </c>
      <c r="H38" s="41" t="s">
        <v>140</v>
      </c>
      <c r="I38" s="213"/>
      <c r="J38" s="15"/>
      <c r="K38" s="15"/>
      <c r="L38" s="15"/>
      <c r="M38" s="15"/>
      <c r="N38" s="15"/>
      <c r="O38" s="15">
        <v>1</v>
      </c>
      <c r="P38" s="244"/>
      <c r="Q38" s="15">
        <v>1</v>
      </c>
      <c r="R38" s="15">
        <f t="shared" si="47"/>
        <v>1</v>
      </c>
      <c r="S38" s="15">
        <f t="shared" si="48"/>
        <v>2</v>
      </c>
      <c r="T38" s="15">
        <f t="shared" si="49"/>
        <v>3</v>
      </c>
      <c r="U38" s="15">
        <f t="shared" si="50"/>
        <v>6</v>
      </c>
      <c r="V38" s="15">
        <f t="shared" si="51"/>
        <v>10</v>
      </c>
      <c r="W38" s="13"/>
      <c r="X38" s="15">
        <f t="shared" si="0"/>
        <v>0</v>
      </c>
      <c r="Y38" s="15">
        <f t="shared" si="1"/>
        <v>0</v>
      </c>
      <c r="Z38" s="15">
        <f t="shared" si="2"/>
        <v>0</v>
      </c>
      <c r="AA38" s="15">
        <f t="shared" si="3"/>
        <v>0</v>
      </c>
      <c r="AB38" s="15">
        <f t="shared" si="4"/>
        <v>0</v>
      </c>
      <c r="AC38" s="15">
        <f t="shared" si="5"/>
        <v>10</v>
      </c>
      <c r="AD38" s="15">
        <f t="shared" si="6"/>
        <v>10</v>
      </c>
      <c r="AE38" s="208"/>
    </row>
    <row r="39" spans="1:31" ht="35.25" customHeight="1" x14ac:dyDescent="0.25">
      <c r="A39" s="239"/>
      <c r="B39" s="236"/>
      <c r="C39" s="211"/>
      <c r="D39" s="214"/>
      <c r="E39" s="211"/>
      <c r="F39" s="214"/>
      <c r="G39" s="40">
        <v>35</v>
      </c>
      <c r="H39" s="41" t="s">
        <v>141</v>
      </c>
      <c r="I39" s="214"/>
      <c r="J39" s="15"/>
      <c r="K39" s="15"/>
      <c r="L39" s="15"/>
      <c r="M39" s="15"/>
      <c r="N39" s="15"/>
      <c r="O39" s="15">
        <v>1</v>
      </c>
      <c r="P39" s="244"/>
      <c r="Q39" s="15">
        <v>1</v>
      </c>
      <c r="R39" s="15">
        <f t="shared" si="47"/>
        <v>1</v>
      </c>
      <c r="S39" s="15">
        <f t="shared" si="48"/>
        <v>2</v>
      </c>
      <c r="T39" s="15">
        <f t="shared" si="49"/>
        <v>3</v>
      </c>
      <c r="U39" s="15">
        <f t="shared" si="50"/>
        <v>6</v>
      </c>
      <c r="V39" s="15">
        <f t="shared" si="51"/>
        <v>10</v>
      </c>
      <c r="W39" s="13"/>
      <c r="X39" s="15">
        <f t="shared" si="0"/>
        <v>0</v>
      </c>
      <c r="Y39" s="15">
        <f t="shared" si="1"/>
        <v>0</v>
      </c>
      <c r="Z39" s="15">
        <f t="shared" si="2"/>
        <v>0</v>
      </c>
      <c r="AA39" s="15">
        <f t="shared" si="3"/>
        <v>0</v>
      </c>
      <c r="AB39" s="15">
        <f t="shared" si="4"/>
        <v>0</v>
      </c>
      <c r="AC39" s="15">
        <f t="shared" si="5"/>
        <v>10</v>
      </c>
      <c r="AD39" s="15">
        <f t="shared" si="6"/>
        <v>10</v>
      </c>
      <c r="AE39" s="208"/>
    </row>
    <row r="40" spans="1:31" ht="100.5" customHeight="1" x14ac:dyDescent="0.25">
      <c r="A40" s="239"/>
      <c r="B40" s="236"/>
      <c r="C40" s="209"/>
      <c r="D40" s="212" t="s">
        <v>6</v>
      </c>
      <c r="E40" s="209"/>
      <c r="F40" s="212" t="s">
        <v>142</v>
      </c>
      <c r="G40" s="40">
        <v>36</v>
      </c>
      <c r="H40" s="41" t="s">
        <v>143</v>
      </c>
      <c r="I40" s="212" t="s">
        <v>341</v>
      </c>
      <c r="J40" s="15"/>
      <c r="K40" s="15"/>
      <c r="L40" s="15"/>
      <c r="M40" s="15"/>
      <c r="N40" s="15"/>
      <c r="O40" s="15">
        <v>1</v>
      </c>
      <c r="P40" s="244"/>
      <c r="Q40" s="15">
        <v>1</v>
      </c>
      <c r="R40" s="15">
        <f t="shared" si="47"/>
        <v>1</v>
      </c>
      <c r="S40" s="15">
        <f t="shared" si="48"/>
        <v>2</v>
      </c>
      <c r="T40" s="15">
        <f t="shared" si="49"/>
        <v>3</v>
      </c>
      <c r="U40" s="15">
        <f t="shared" si="50"/>
        <v>6</v>
      </c>
      <c r="V40" s="15">
        <f t="shared" si="51"/>
        <v>10</v>
      </c>
      <c r="W40" s="13"/>
      <c r="X40" s="15">
        <f t="shared" si="0"/>
        <v>0</v>
      </c>
      <c r="Y40" s="15">
        <f t="shared" si="1"/>
        <v>0</v>
      </c>
      <c r="Z40" s="15">
        <f t="shared" si="2"/>
        <v>0</v>
      </c>
      <c r="AA40" s="15">
        <f t="shared" si="3"/>
        <v>0</v>
      </c>
      <c r="AB40" s="15">
        <f t="shared" si="4"/>
        <v>0</v>
      </c>
      <c r="AC40" s="15">
        <f t="shared" si="5"/>
        <v>10</v>
      </c>
      <c r="AD40" s="15">
        <f t="shared" si="6"/>
        <v>10</v>
      </c>
      <c r="AE40" s="208"/>
    </row>
    <row r="41" spans="1:31" ht="144" customHeight="1" x14ac:dyDescent="0.25">
      <c r="A41" s="240"/>
      <c r="B41" s="237"/>
      <c r="C41" s="211"/>
      <c r="D41" s="214"/>
      <c r="E41" s="211"/>
      <c r="F41" s="214"/>
      <c r="G41" s="40">
        <v>37</v>
      </c>
      <c r="H41" s="41" t="s">
        <v>144</v>
      </c>
      <c r="I41" s="214"/>
      <c r="J41" s="15"/>
      <c r="K41" s="15"/>
      <c r="L41" s="15"/>
      <c r="M41" s="15"/>
      <c r="N41" s="15"/>
      <c r="O41" s="15">
        <v>1</v>
      </c>
      <c r="P41" s="244"/>
      <c r="Q41" s="15">
        <v>0.5</v>
      </c>
      <c r="R41" s="15">
        <f t="shared" ref="R41" si="52">5*0.1</f>
        <v>0.5</v>
      </c>
      <c r="S41" s="15">
        <f t="shared" ref="S41" si="53">5*0.2</f>
        <v>1</v>
      </c>
      <c r="T41" s="15">
        <f t="shared" ref="T41" si="54">5*0.3</f>
        <v>1.5</v>
      </c>
      <c r="U41" s="15">
        <f t="shared" ref="U41" si="55">5*0.6</f>
        <v>3</v>
      </c>
      <c r="V41" s="15">
        <f t="shared" ref="V41" si="56">5*1</f>
        <v>5</v>
      </c>
      <c r="W41" s="13"/>
      <c r="X41" s="15">
        <f t="shared" si="0"/>
        <v>0</v>
      </c>
      <c r="Y41" s="15">
        <f t="shared" si="1"/>
        <v>0</v>
      </c>
      <c r="Z41" s="15">
        <f t="shared" si="2"/>
        <v>0</v>
      </c>
      <c r="AA41" s="15">
        <f t="shared" si="3"/>
        <v>0</v>
      </c>
      <c r="AB41" s="15">
        <f t="shared" si="4"/>
        <v>0</v>
      </c>
      <c r="AC41" s="15">
        <f t="shared" si="5"/>
        <v>5</v>
      </c>
      <c r="AD41" s="15">
        <f t="shared" si="6"/>
        <v>5</v>
      </c>
      <c r="AE41" s="208"/>
    </row>
    <row r="42" spans="1:31" ht="192.75" customHeight="1" x14ac:dyDescent="0.25">
      <c r="A42" s="218">
        <v>2</v>
      </c>
      <c r="B42" s="221" t="s">
        <v>25</v>
      </c>
      <c r="C42" s="209"/>
      <c r="D42" s="212" t="s">
        <v>30</v>
      </c>
      <c r="E42" s="209"/>
      <c r="F42" s="212" t="s">
        <v>145</v>
      </c>
      <c r="G42" s="40">
        <v>1</v>
      </c>
      <c r="H42" s="41" t="s">
        <v>146</v>
      </c>
      <c r="I42" s="212" t="s">
        <v>281</v>
      </c>
      <c r="J42" s="15"/>
      <c r="K42" s="15"/>
      <c r="L42" s="15"/>
      <c r="M42" s="15"/>
      <c r="N42" s="15"/>
      <c r="O42" s="15">
        <v>1</v>
      </c>
      <c r="P42" s="244"/>
      <c r="Q42" s="15">
        <v>1</v>
      </c>
      <c r="R42" s="15">
        <f t="shared" si="47"/>
        <v>1</v>
      </c>
      <c r="S42" s="15">
        <f t="shared" si="48"/>
        <v>2</v>
      </c>
      <c r="T42" s="15">
        <f t="shared" si="49"/>
        <v>3</v>
      </c>
      <c r="U42" s="15">
        <f t="shared" si="50"/>
        <v>6</v>
      </c>
      <c r="V42" s="15">
        <f t="shared" si="51"/>
        <v>10</v>
      </c>
      <c r="W42" s="13"/>
      <c r="X42" s="15">
        <f t="shared" si="0"/>
        <v>0</v>
      </c>
      <c r="Y42" s="15">
        <f t="shared" si="1"/>
        <v>0</v>
      </c>
      <c r="Z42" s="15">
        <f t="shared" si="2"/>
        <v>0</v>
      </c>
      <c r="AA42" s="15">
        <f t="shared" si="3"/>
        <v>0</v>
      </c>
      <c r="AB42" s="15">
        <f t="shared" si="4"/>
        <v>0</v>
      </c>
      <c r="AC42" s="15">
        <f t="shared" si="5"/>
        <v>10</v>
      </c>
      <c r="AD42" s="15">
        <f t="shared" si="6"/>
        <v>10</v>
      </c>
      <c r="AE42" s="208">
        <f>SUM(AD42:AD53)</f>
        <v>100</v>
      </c>
    </row>
    <row r="43" spans="1:31" ht="80.25" customHeight="1" x14ac:dyDescent="0.25">
      <c r="A43" s="219"/>
      <c r="B43" s="222"/>
      <c r="C43" s="210"/>
      <c r="D43" s="213"/>
      <c r="E43" s="210"/>
      <c r="F43" s="213"/>
      <c r="G43" s="40">
        <v>2</v>
      </c>
      <c r="H43" s="41" t="s">
        <v>147</v>
      </c>
      <c r="I43" s="213"/>
      <c r="J43" s="15"/>
      <c r="K43" s="15"/>
      <c r="L43" s="15"/>
      <c r="M43" s="15"/>
      <c r="N43" s="15"/>
      <c r="O43" s="15">
        <v>1</v>
      </c>
      <c r="P43" s="244"/>
      <c r="Q43" s="15">
        <v>1</v>
      </c>
      <c r="R43" s="15">
        <f t="shared" si="47"/>
        <v>1</v>
      </c>
      <c r="S43" s="15">
        <f t="shared" si="48"/>
        <v>2</v>
      </c>
      <c r="T43" s="15">
        <f t="shared" si="49"/>
        <v>3</v>
      </c>
      <c r="U43" s="15">
        <f t="shared" si="50"/>
        <v>6</v>
      </c>
      <c r="V43" s="15">
        <f t="shared" si="51"/>
        <v>10</v>
      </c>
      <c r="W43" s="13"/>
      <c r="X43" s="15">
        <f t="shared" si="0"/>
        <v>0</v>
      </c>
      <c r="Y43" s="15">
        <f t="shared" si="1"/>
        <v>0</v>
      </c>
      <c r="Z43" s="15">
        <f t="shared" si="2"/>
        <v>0</v>
      </c>
      <c r="AA43" s="15">
        <f t="shared" si="3"/>
        <v>0</v>
      </c>
      <c r="AB43" s="15">
        <f t="shared" si="4"/>
        <v>0</v>
      </c>
      <c r="AC43" s="15">
        <f t="shared" si="5"/>
        <v>10</v>
      </c>
      <c r="AD43" s="15">
        <f t="shared" si="6"/>
        <v>10</v>
      </c>
      <c r="AE43" s="208"/>
    </row>
    <row r="44" spans="1:31" ht="81.75" customHeight="1" x14ac:dyDescent="0.25">
      <c r="A44" s="219"/>
      <c r="B44" s="222"/>
      <c r="C44" s="210"/>
      <c r="D44" s="213"/>
      <c r="E44" s="210"/>
      <c r="F44" s="213"/>
      <c r="G44" s="40">
        <v>3</v>
      </c>
      <c r="H44" s="41" t="s">
        <v>148</v>
      </c>
      <c r="I44" s="213"/>
      <c r="J44" s="15"/>
      <c r="K44" s="15"/>
      <c r="L44" s="15"/>
      <c r="M44" s="15"/>
      <c r="N44" s="15"/>
      <c r="O44" s="15">
        <v>1</v>
      </c>
      <c r="P44" s="244"/>
      <c r="Q44" s="15">
        <v>1</v>
      </c>
      <c r="R44" s="15">
        <f t="shared" si="47"/>
        <v>1</v>
      </c>
      <c r="S44" s="15">
        <f t="shared" si="48"/>
        <v>2</v>
      </c>
      <c r="T44" s="15">
        <f t="shared" si="49"/>
        <v>3</v>
      </c>
      <c r="U44" s="15">
        <f t="shared" si="50"/>
        <v>6</v>
      </c>
      <c r="V44" s="15">
        <f t="shared" si="51"/>
        <v>10</v>
      </c>
      <c r="W44" s="13"/>
      <c r="X44" s="15">
        <f t="shared" si="0"/>
        <v>0</v>
      </c>
      <c r="Y44" s="15">
        <f t="shared" si="1"/>
        <v>0</v>
      </c>
      <c r="Z44" s="15">
        <f t="shared" si="2"/>
        <v>0</v>
      </c>
      <c r="AA44" s="15">
        <f t="shared" si="3"/>
        <v>0</v>
      </c>
      <c r="AB44" s="15">
        <f t="shared" si="4"/>
        <v>0</v>
      </c>
      <c r="AC44" s="15">
        <f t="shared" si="5"/>
        <v>10</v>
      </c>
      <c r="AD44" s="15">
        <f t="shared" si="6"/>
        <v>10</v>
      </c>
      <c r="AE44" s="208"/>
    </row>
    <row r="45" spans="1:31" ht="85.5" customHeight="1" x14ac:dyDescent="0.25">
      <c r="A45" s="219"/>
      <c r="B45" s="222"/>
      <c r="C45" s="211"/>
      <c r="D45" s="214"/>
      <c r="E45" s="211"/>
      <c r="F45" s="214"/>
      <c r="G45" s="40">
        <v>4</v>
      </c>
      <c r="H45" s="41" t="s">
        <v>149</v>
      </c>
      <c r="I45" s="214"/>
      <c r="J45" s="15"/>
      <c r="K45" s="15"/>
      <c r="L45" s="15"/>
      <c r="M45" s="15"/>
      <c r="N45" s="15"/>
      <c r="O45" s="15">
        <v>1</v>
      </c>
      <c r="P45" s="244"/>
      <c r="Q45" s="15">
        <v>1</v>
      </c>
      <c r="R45" s="15">
        <f t="shared" si="47"/>
        <v>1</v>
      </c>
      <c r="S45" s="15">
        <f t="shared" si="48"/>
        <v>2</v>
      </c>
      <c r="T45" s="15">
        <f t="shared" si="49"/>
        <v>3</v>
      </c>
      <c r="U45" s="15">
        <f t="shared" si="50"/>
        <v>6</v>
      </c>
      <c r="V45" s="15">
        <f t="shared" si="51"/>
        <v>10</v>
      </c>
      <c r="W45" s="13"/>
      <c r="X45" s="15">
        <f t="shared" si="0"/>
        <v>0</v>
      </c>
      <c r="Y45" s="15">
        <f t="shared" si="1"/>
        <v>0</v>
      </c>
      <c r="Z45" s="15">
        <f t="shared" si="2"/>
        <v>0</v>
      </c>
      <c r="AA45" s="15">
        <f t="shared" si="3"/>
        <v>0</v>
      </c>
      <c r="AB45" s="15">
        <f t="shared" si="4"/>
        <v>0</v>
      </c>
      <c r="AC45" s="15">
        <f t="shared" si="5"/>
        <v>10</v>
      </c>
      <c r="AD45" s="15">
        <f t="shared" si="6"/>
        <v>10</v>
      </c>
      <c r="AE45" s="208"/>
    </row>
    <row r="46" spans="1:31" ht="225" customHeight="1" x14ac:dyDescent="0.25">
      <c r="A46" s="219"/>
      <c r="B46" s="222"/>
      <c r="C46" s="209"/>
      <c r="D46" s="212" t="s">
        <v>31</v>
      </c>
      <c r="E46" s="209"/>
      <c r="F46" s="212" t="s">
        <v>150</v>
      </c>
      <c r="G46" s="40">
        <v>5</v>
      </c>
      <c r="H46" s="41" t="s">
        <v>151</v>
      </c>
      <c r="I46" s="212" t="s">
        <v>281</v>
      </c>
      <c r="J46" s="15"/>
      <c r="K46" s="15"/>
      <c r="L46" s="15"/>
      <c r="M46" s="15"/>
      <c r="N46" s="15"/>
      <c r="O46" s="15">
        <v>1</v>
      </c>
      <c r="P46" s="244"/>
      <c r="Q46" s="15">
        <v>1</v>
      </c>
      <c r="R46" s="15">
        <f t="shared" si="47"/>
        <v>1</v>
      </c>
      <c r="S46" s="15">
        <f t="shared" si="48"/>
        <v>2</v>
      </c>
      <c r="T46" s="15">
        <f t="shared" si="49"/>
        <v>3</v>
      </c>
      <c r="U46" s="15">
        <f t="shared" si="50"/>
        <v>6</v>
      </c>
      <c r="V46" s="15">
        <f t="shared" si="51"/>
        <v>10</v>
      </c>
      <c r="W46" s="13"/>
      <c r="X46" s="15">
        <f t="shared" si="0"/>
        <v>0</v>
      </c>
      <c r="Y46" s="15">
        <f t="shared" si="1"/>
        <v>0</v>
      </c>
      <c r="Z46" s="15">
        <f t="shared" si="2"/>
        <v>0</v>
      </c>
      <c r="AA46" s="15">
        <f t="shared" si="3"/>
        <v>0</v>
      </c>
      <c r="AB46" s="15">
        <f t="shared" si="4"/>
        <v>0</v>
      </c>
      <c r="AC46" s="15">
        <f t="shared" si="5"/>
        <v>10</v>
      </c>
      <c r="AD46" s="15">
        <f t="shared" si="6"/>
        <v>10</v>
      </c>
      <c r="AE46" s="208"/>
    </row>
    <row r="47" spans="1:31" ht="75" customHeight="1" x14ac:dyDescent="0.25">
      <c r="A47" s="219"/>
      <c r="B47" s="222"/>
      <c r="C47" s="211"/>
      <c r="D47" s="214"/>
      <c r="E47" s="211"/>
      <c r="F47" s="214"/>
      <c r="G47" s="40">
        <v>6</v>
      </c>
      <c r="H47" s="41" t="s">
        <v>152</v>
      </c>
      <c r="I47" s="214"/>
      <c r="J47" s="15"/>
      <c r="K47" s="15"/>
      <c r="L47" s="15"/>
      <c r="M47" s="15"/>
      <c r="N47" s="15"/>
      <c r="O47" s="15">
        <v>1</v>
      </c>
      <c r="P47" s="244"/>
      <c r="Q47" s="15">
        <v>0.5</v>
      </c>
      <c r="R47" s="15">
        <f t="shared" ref="R47:R50" si="57">5*0.1</f>
        <v>0.5</v>
      </c>
      <c r="S47" s="15">
        <f t="shared" ref="S47:S50" si="58">5*0.2</f>
        <v>1</v>
      </c>
      <c r="T47" s="15">
        <f t="shared" ref="T47:T50" si="59">5*0.3</f>
        <v>1.5</v>
      </c>
      <c r="U47" s="15">
        <f t="shared" ref="U47:U50" si="60">5*0.6</f>
        <v>3</v>
      </c>
      <c r="V47" s="15">
        <f t="shared" ref="V47:V50" si="61">5*1</f>
        <v>5</v>
      </c>
      <c r="W47" s="13"/>
      <c r="X47" s="15">
        <f t="shared" si="0"/>
        <v>0</v>
      </c>
      <c r="Y47" s="15">
        <f t="shared" si="1"/>
        <v>0</v>
      </c>
      <c r="Z47" s="15">
        <f t="shared" si="2"/>
        <v>0</v>
      </c>
      <c r="AA47" s="15">
        <f t="shared" si="3"/>
        <v>0</v>
      </c>
      <c r="AB47" s="15">
        <f t="shared" si="4"/>
        <v>0</v>
      </c>
      <c r="AC47" s="15">
        <f t="shared" si="5"/>
        <v>5</v>
      </c>
      <c r="AD47" s="15">
        <f t="shared" si="6"/>
        <v>5</v>
      </c>
      <c r="AE47" s="208"/>
    </row>
    <row r="48" spans="1:31" ht="73.5" customHeight="1" x14ac:dyDescent="0.25">
      <c r="A48" s="219"/>
      <c r="B48" s="222"/>
      <c r="C48" s="209"/>
      <c r="D48" s="212" t="s">
        <v>32</v>
      </c>
      <c r="E48" s="209"/>
      <c r="F48" s="212" t="s">
        <v>153</v>
      </c>
      <c r="G48" s="40">
        <v>7</v>
      </c>
      <c r="H48" s="41" t="s">
        <v>154</v>
      </c>
      <c r="I48" s="212" t="s">
        <v>280</v>
      </c>
      <c r="J48" s="15"/>
      <c r="K48" s="15"/>
      <c r="L48" s="15"/>
      <c r="M48" s="15"/>
      <c r="N48" s="15"/>
      <c r="O48" s="15">
        <v>1</v>
      </c>
      <c r="P48" s="244"/>
      <c r="Q48" s="15">
        <v>0.5</v>
      </c>
      <c r="R48" s="15">
        <f t="shared" si="57"/>
        <v>0.5</v>
      </c>
      <c r="S48" s="15">
        <f t="shared" si="58"/>
        <v>1</v>
      </c>
      <c r="T48" s="15">
        <f t="shared" si="59"/>
        <v>1.5</v>
      </c>
      <c r="U48" s="15">
        <f t="shared" si="60"/>
        <v>3</v>
      </c>
      <c r="V48" s="15">
        <f t="shared" si="61"/>
        <v>5</v>
      </c>
      <c r="W48" s="13"/>
      <c r="X48" s="15">
        <f t="shared" si="0"/>
        <v>0</v>
      </c>
      <c r="Y48" s="15">
        <f t="shared" si="1"/>
        <v>0</v>
      </c>
      <c r="Z48" s="15">
        <f t="shared" si="2"/>
        <v>0</v>
      </c>
      <c r="AA48" s="15">
        <f t="shared" si="3"/>
        <v>0</v>
      </c>
      <c r="AB48" s="15">
        <f t="shared" si="4"/>
        <v>0</v>
      </c>
      <c r="AC48" s="15">
        <f t="shared" si="5"/>
        <v>5</v>
      </c>
      <c r="AD48" s="15">
        <f t="shared" si="6"/>
        <v>5</v>
      </c>
      <c r="AE48" s="208"/>
    </row>
    <row r="49" spans="1:31" ht="69" customHeight="1" x14ac:dyDescent="0.25">
      <c r="A49" s="219"/>
      <c r="B49" s="222"/>
      <c r="C49" s="210"/>
      <c r="D49" s="213"/>
      <c r="E49" s="210"/>
      <c r="F49" s="213"/>
      <c r="G49" s="40">
        <v>8</v>
      </c>
      <c r="H49" s="41" t="s">
        <v>155</v>
      </c>
      <c r="I49" s="213"/>
      <c r="J49" s="15"/>
      <c r="K49" s="15"/>
      <c r="L49" s="15"/>
      <c r="M49" s="15"/>
      <c r="N49" s="15"/>
      <c r="O49" s="15">
        <v>1</v>
      </c>
      <c r="P49" s="244"/>
      <c r="Q49" s="15">
        <v>0.5</v>
      </c>
      <c r="R49" s="15">
        <f t="shared" si="57"/>
        <v>0.5</v>
      </c>
      <c r="S49" s="15">
        <f t="shared" si="58"/>
        <v>1</v>
      </c>
      <c r="T49" s="15">
        <f t="shared" si="59"/>
        <v>1.5</v>
      </c>
      <c r="U49" s="15">
        <f t="shared" si="60"/>
        <v>3</v>
      </c>
      <c r="V49" s="15">
        <f t="shared" si="61"/>
        <v>5</v>
      </c>
      <c r="W49" s="13"/>
      <c r="X49" s="15">
        <f t="shared" si="0"/>
        <v>0</v>
      </c>
      <c r="Y49" s="15">
        <f t="shared" si="1"/>
        <v>0</v>
      </c>
      <c r="Z49" s="15">
        <f t="shared" si="2"/>
        <v>0</v>
      </c>
      <c r="AA49" s="15">
        <f t="shared" si="3"/>
        <v>0</v>
      </c>
      <c r="AB49" s="15">
        <f t="shared" si="4"/>
        <v>0</v>
      </c>
      <c r="AC49" s="15">
        <f t="shared" si="5"/>
        <v>5</v>
      </c>
      <c r="AD49" s="15">
        <f t="shared" si="6"/>
        <v>5</v>
      </c>
      <c r="AE49" s="208"/>
    </row>
    <row r="50" spans="1:31" ht="77.25" customHeight="1" x14ac:dyDescent="0.25">
      <c r="A50" s="219"/>
      <c r="B50" s="222"/>
      <c r="C50" s="210"/>
      <c r="D50" s="213"/>
      <c r="E50" s="210"/>
      <c r="F50" s="213"/>
      <c r="G50" s="40">
        <v>9</v>
      </c>
      <c r="H50" s="41" t="s">
        <v>156</v>
      </c>
      <c r="I50" s="213"/>
      <c r="J50" s="15"/>
      <c r="K50" s="15"/>
      <c r="L50" s="15"/>
      <c r="M50" s="15"/>
      <c r="N50" s="15"/>
      <c r="O50" s="15">
        <v>1</v>
      </c>
      <c r="P50" s="244"/>
      <c r="Q50" s="15">
        <v>0.5</v>
      </c>
      <c r="R50" s="15">
        <f t="shared" si="57"/>
        <v>0.5</v>
      </c>
      <c r="S50" s="15">
        <f t="shared" si="58"/>
        <v>1</v>
      </c>
      <c r="T50" s="15">
        <f t="shared" si="59"/>
        <v>1.5</v>
      </c>
      <c r="U50" s="15">
        <f t="shared" si="60"/>
        <v>3</v>
      </c>
      <c r="V50" s="15">
        <f t="shared" si="61"/>
        <v>5</v>
      </c>
      <c r="W50" s="13"/>
      <c r="X50" s="15">
        <f t="shared" si="0"/>
        <v>0</v>
      </c>
      <c r="Y50" s="15">
        <f t="shared" si="1"/>
        <v>0</v>
      </c>
      <c r="Z50" s="15">
        <f t="shared" si="2"/>
        <v>0</v>
      </c>
      <c r="AA50" s="15">
        <f t="shared" si="3"/>
        <v>0</v>
      </c>
      <c r="AB50" s="15">
        <f t="shared" si="4"/>
        <v>0</v>
      </c>
      <c r="AC50" s="15">
        <f t="shared" si="5"/>
        <v>5</v>
      </c>
      <c r="AD50" s="15">
        <f t="shared" si="6"/>
        <v>5</v>
      </c>
      <c r="AE50" s="208"/>
    </row>
    <row r="51" spans="1:31" ht="60" customHeight="1" x14ac:dyDescent="0.25">
      <c r="A51" s="219"/>
      <c r="B51" s="222"/>
      <c r="C51" s="211"/>
      <c r="D51" s="214"/>
      <c r="E51" s="211"/>
      <c r="F51" s="214"/>
      <c r="G51" s="40">
        <v>10</v>
      </c>
      <c r="H51" s="41" t="s">
        <v>157</v>
      </c>
      <c r="I51" s="214"/>
      <c r="J51" s="15"/>
      <c r="K51" s="15"/>
      <c r="L51" s="15"/>
      <c r="M51" s="15"/>
      <c r="N51" s="15"/>
      <c r="O51" s="15">
        <v>1</v>
      </c>
      <c r="P51" s="244"/>
      <c r="Q51" s="15">
        <v>1</v>
      </c>
      <c r="R51" s="15">
        <f t="shared" ref="R51:R74" si="62">10*0.1</f>
        <v>1</v>
      </c>
      <c r="S51" s="15">
        <f t="shared" ref="S51:S74" si="63">10*0.2</f>
        <v>2</v>
      </c>
      <c r="T51" s="15">
        <f t="shared" ref="T51:T74" si="64">10*0.3</f>
        <v>3</v>
      </c>
      <c r="U51" s="15">
        <f t="shared" ref="U51:U74" si="65">10*0.6</f>
        <v>6</v>
      </c>
      <c r="V51" s="15">
        <f t="shared" ref="V51:V74" si="66">10*1</f>
        <v>10</v>
      </c>
      <c r="W51" s="13"/>
      <c r="X51" s="15">
        <f t="shared" si="0"/>
        <v>0</v>
      </c>
      <c r="Y51" s="15">
        <f t="shared" si="1"/>
        <v>0</v>
      </c>
      <c r="Z51" s="15">
        <f t="shared" si="2"/>
        <v>0</v>
      </c>
      <c r="AA51" s="15">
        <f t="shared" si="3"/>
        <v>0</v>
      </c>
      <c r="AB51" s="15">
        <f t="shared" si="4"/>
        <v>0</v>
      </c>
      <c r="AC51" s="15">
        <f t="shared" si="5"/>
        <v>10</v>
      </c>
      <c r="AD51" s="15">
        <f t="shared" si="6"/>
        <v>10</v>
      </c>
      <c r="AE51" s="208"/>
    </row>
    <row r="52" spans="1:31" ht="85.5" customHeight="1" x14ac:dyDescent="0.25">
      <c r="A52" s="219"/>
      <c r="B52" s="222"/>
      <c r="C52" s="209"/>
      <c r="D52" s="212" t="s">
        <v>33</v>
      </c>
      <c r="E52" s="209"/>
      <c r="F52" s="212" t="s">
        <v>158</v>
      </c>
      <c r="G52" s="40">
        <v>11</v>
      </c>
      <c r="H52" s="41" t="s">
        <v>159</v>
      </c>
      <c r="I52" s="212" t="s">
        <v>279</v>
      </c>
      <c r="J52" s="15"/>
      <c r="K52" s="15"/>
      <c r="L52" s="15"/>
      <c r="M52" s="15"/>
      <c r="N52" s="15"/>
      <c r="O52" s="15">
        <v>1</v>
      </c>
      <c r="P52" s="244"/>
      <c r="Q52" s="15">
        <v>1</v>
      </c>
      <c r="R52" s="15">
        <f t="shared" si="62"/>
        <v>1</v>
      </c>
      <c r="S52" s="15">
        <f t="shared" si="63"/>
        <v>2</v>
      </c>
      <c r="T52" s="15">
        <f t="shared" si="64"/>
        <v>3</v>
      </c>
      <c r="U52" s="15">
        <f t="shared" si="65"/>
        <v>6</v>
      </c>
      <c r="V52" s="15">
        <f t="shared" si="66"/>
        <v>10</v>
      </c>
      <c r="W52" s="13"/>
      <c r="X52" s="15">
        <f t="shared" si="0"/>
        <v>0</v>
      </c>
      <c r="Y52" s="15">
        <f t="shared" si="1"/>
        <v>0</v>
      </c>
      <c r="Z52" s="15">
        <f t="shared" si="2"/>
        <v>0</v>
      </c>
      <c r="AA52" s="15">
        <f t="shared" si="3"/>
        <v>0</v>
      </c>
      <c r="AB52" s="15">
        <f t="shared" si="4"/>
        <v>0</v>
      </c>
      <c r="AC52" s="15">
        <f t="shared" si="5"/>
        <v>10</v>
      </c>
      <c r="AD52" s="15">
        <f t="shared" si="6"/>
        <v>10</v>
      </c>
      <c r="AE52" s="208"/>
    </row>
    <row r="53" spans="1:31" ht="88.5" customHeight="1" x14ac:dyDescent="0.25">
      <c r="A53" s="220"/>
      <c r="B53" s="223"/>
      <c r="C53" s="211"/>
      <c r="D53" s="214"/>
      <c r="E53" s="211"/>
      <c r="F53" s="214"/>
      <c r="G53" s="40">
        <v>12</v>
      </c>
      <c r="H53" s="19" t="s">
        <v>160</v>
      </c>
      <c r="I53" s="214"/>
      <c r="J53" s="15"/>
      <c r="K53" s="15"/>
      <c r="L53" s="15"/>
      <c r="M53" s="15"/>
      <c r="N53" s="15"/>
      <c r="O53" s="15">
        <v>1</v>
      </c>
      <c r="P53" s="244"/>
      <c r="Q53" s="15">
        <v>1</v>
      </c>
      <c r="R53" s="15">
        <f t="shared" si="62"/>
        <v>1</v>
      </c>
      <c r="S53" s="15">
        <f t="shared" si="63"/>
        <v>2</v>
      </c>
      <c r="T53" s="15">
        <f t="shared" si="64"/>
        <v>3</v>
      </c>
      <c r="U53" s="15">
        <f t="shared" si="65"/>
        <v>6</v>
      </c>
      <c r="V53" s="15">
        <f t="shared" si="66"/>
        <v>10</v>
      </c>
      <c r="W53" s="13"/>
      <c r="X53" s="15">
        <f t="shared" si="0"/>
        <v>0</v>
      </c>
      <c r="Y53" s="15">
        <f t="shared" si="1"/>
        <v>0</v>
      </c>
      <c r="Z53" s="15">
        <f t="shared" si="2"/>
        <v>0</v>
      </c>
      <c r="AA53" s="15">
        <f t="shared" si="3"/>
        <v>0</v>
      </c>
      <c r="AB53" s="15">
        <f t="shared" si="4"/>
        <v>0</v>
      </c>
      <c r="AC53" s="15">
        <f t="shared" si="5"/>
        <v>10</v>
      </c>
      <c r="AD53" s="15">
        <f t="shared" si="6"/>
        <v>10</v>
      </c>
      <c r="AE53" s="208"/>
    </row>
    <row r="54" spans="1:31" ht="114.75" customHeight="1" x14ac:dyDescent="0.25">
      <c r="A54" s="218">
        <v>3</v>
      </c>
      <c r="B54" s="221" t="s">
        <v>34</v>
      </c>
      <c r="C54" s="18"/>
      <c r="D54" s="41" t="s">
        <v>35</v>
      </c>
      <c r="E54" s="40"/>
      <c r="F54" s="41" t="s">
        <v>161</v>
      </c>
      <c r="G54" s="40">
        <v>1</v>
      </c>
      <c r="H54" s="41" t="s">
        <v>162</v>
      </c>
      <c r="I54" s="41" t="s">
        <v>278</v>
      </c>
      <c r="J54" s="15"/>
      <c r="K54" s="15"/>
      <c r="L54" s="15"/>
      <c r="M54" s="15"/>
      <c r="N54" s="15"/>
      <c r="O54" s="15">
        <v>1</v>
      </c>
      <c r="P54" s="244"/>
      <c r="Q54" s="15">
        <v>0.5</v>
      </c>
      <c r="R54" s="15">
        <f t="shared" ref="R54" si="67">5*0.1</f>
        <v>0.5</v>
      </c>
      <c r="S54" s="15">
        <f t="shared" ref="S54" si="68">5*0.2</f>
        <v>1</v>
      </c>
      <c r="T54" s="15">
        <f t="shared" ref="T54" si="69">5*0.3</f>
        <v>1.5</v>
      </c>
      <c r="U54" s="15">
        <f t="shared" ref="U54" si="70">5*0.6</f>
        <v>3</v>
      </c>
      <c r="V54" s="15">
        <f t="shared" ref="V54" si="71">5*1</f>
        <v>5</v>
      </c>
      <c r="W54" s="13"/>
      <c r="X54" s="15">
        <f t="shared" si="0"/>
        <v>0</v>
      </c>
      <c r="Y54" s="15">
        <f t="shared" si="1"/>
        <v>0</v>
      </c>
      <c r="Z54" s="15">
        <f t="shared" si="2"/>
        <v>0</v>
      </c>
      <c r="AA54" s="15">
        <f t="shared" si="3"/>
        <v>0</v>
      </c>
      <c r="AB54" s="15">
        <f t="shared" si="4"/>
        <v>0</v>
      </c>
      <c r="AC54" s="15">
        <f t="shared" si="5"/>
        <v>5</v>
      </c>
      <c r="AD54" s="15">
        <f t="shared" si="6"/>
        <v>5</v>
      </c>
      <c r="AE54" s="208">
        <f>SUM(AD54:AD74)</f>
        <v>200</v>
      </c>
    </row>
    <row r="55" spans="1:31" ht="54" customHeight="1" x14ac:dyDescent="0.25">
      <c r="A55" s="219"/>
      <c r="B55" s="222"/>
      <c r="C55" s="209"/>
      <c r="D55" s="212" t="s">
        <v>36</v>
      </c>
      <c r="E55" s="209"/>
      <c r="F55" s="215" t="s">
        <v>163</v>
      </c>
      <c r="G55" s="40">
        <v>2</v>
      </c>
      <c r="H55" s="41" t="s">
        <v>164</v>
      </c>
      <c r="I55" s="212" t="s">
        <v>277</v>
      </c>
      <c r="J55" s="15"/>
      <c r="K55" s="15"/>
      <c r="L55" s="15"/>
      <c r="M55" s="15"/>
      <c r="N55" s="15"/>
      <c r="O55" s="15">
        <v>1</v>
      </c>
      <c r="P55" s="244"/>
      <c r="Q55" s="15">
        <v>1</v>
      </c>
      <c r="R55" s="15">
        <f t="shared" si="62"/>
        <v>1</v>
      </c>
      <c r="S55" s="15">
        <f t="shared" si="63"/>
        <v>2</v>
      </c>
      <c r="T55" s="15">
        <f t="shared" si="64"/>
        <v>3</v>
      </c>
      <c r="U55" s="15">
        <f t="shared" si="65"/>
        <v>6</v>
      </c>
      <c r="V55" s="15">
        <f t="shared" si="66"/>
        <v>10</v>
      </c>
      <c r="W55" s="13"/>
      <c r="X55" s="15">
        <f t="shared" si="0"/>
        <v>0</v>
      </c>
      <c r="Y55" s="15">
        <f t="shared" si="1"/>
        <v>0</v>
      </c>
      <c r="Z55" s="15">
        <f t="shared" si="2"/>
        <v>0</v>
      </c>
      <c r="AA55" s="15">
        <f t="shared" si="3"/>
        <v>0</v>
      </c>
      <c r="AB55" s="15">
        <f t="shared" si="4"/>
        <v>0</v>
      </c>
      <c r="AC55" s="15">
        <f t="shared" si="5"/>
        <v>10</v>
      </c>
      <c r="AD55" s="15">
        <f t="shared" si="6"/>
        <v>10</v>
      </c>
      <c r="AE55" s="208"/>
    </row>
    <row r="56" spans="1:31" ht="59.25" customHeight="1" x14ac:dyDescent="0.25">
      <c r="A56" s="219"/>
      <c r="B56" s="222"/>
      <c r="C56" s="210"/>
      <c r="D56" s="213"/>
      <c r="E56" s="210"/>
      <c r="F56" s="216"/>
      <c r="G56" s="40">
        <v>3</v>
      </c>
      <c r="H56" s="41" t="s">
        <v>165</v>
      </c>
      <c r="I56" s="213"/>
      <c r="J56" s="15"/>
      <c r="K56" s="15"/>
      <c r="L56" s="15"/>
      <c r="M56" s="15"/>
      <c r="N56" s="15"/>
      <c r="O56" s="15">
        <v>1</v>
      </c>
      <c r="P56" s="244"/>
      <c r="Q56" s="15">
        <v>1</v>
      </c>
      <c r="R56" s="15">
        <f t="shared" si="62"/>
        <v>1</v>
      </c>
      <c r="S56" s="15">
        <f t="shared" si="63"/>
        <v>2</v>
      </c>
      <c r="T56" s="15">
        <f t="shared" si="64"/>
        <v>3</v>
      </c>
      <c r="U56" s="15">
        <f t="shared" si="65"/>
        <v>6</v>
      </c>
      <c r="V56" s="15">
        <f t="shared" si="66"/>
        <v>10</v>
      </c>
      <c r="W56" s="13"/>
      <c r="X56" s="15">
        <f t="shared" si="0"/>
        <v>0</v>
      </c>
      <c r="Y56" s="15">
        <f t="shared" si="1"/>
        <v>0</v>
      </c>
      <c r="Z56" s="15">
        <f t="shared" si="2"/>
        <v>0</v>
      </c>
      <c r="AA56" s="15">
        <f t="shared" si="3"/>
        <v>0</v>
      </c>
      <c r="AB56" s="15">
        <f t="shared" si="4"/>
        <v>0</v>
      </c>
      <c r="AC56" s="15">
        <f t="shared" si="5"/>
        <v>10</v>
      </c>
      <c r="AD56" s="15">
        <f t="shared" si="6"/>
        <v>10</v>
      </c>
      <c r="AE56" s="208"/>
    </row>
    <row r="57" spans="1:31" ht="45" customHeight="1" x14ac:dyDescent="0.25">
      <c r="A57" s="219"/>
      <c r="B57" s="222"/>
      <c r="C57" s="210"/>
      <c r="D57" s="213"/>
      <c r="E57" s="210"/>
      <c r="F57" s="216"/>
      <c r="G57" s="40">
        <v>4</v>
      </c>
      <c r="H57" s="41" t="s">
        <v>166</v>
      </c>
      <c r="I57" s="213"/>
      <c r="J57" s="15"/>
      <c r="K57" s="15"/>
      <c r="L57" s="15"/>
      <c r="M57" s="15"/>
      <c r="N57" s="15"/>
      <c r="O57" s="15">
        <v>1</v>
      </c>
      <c r="P57" s="244"/>
      <c r="Q57" s="15">
        <v>1</v>
      </c>
      <c r="R57" s="15">
        <f t="shared" si="62"/>
        <v>1</v>
      </c>
      <c r="S57" s="15">
        <f t="shared" si="63"/>
        <v>2</v>
      </c>
      <c r="T57" s="15">
        <f t="shared" si="64"/>
        <v>3</v>
      </c>
      <c r="U57" s="15">
        <f t="shared" si="65"/>
        <v>6</v>
      </c>
      <c r="V57" s="15">
        <f t="shared" si="66"/>
        <v>10</v>
      </c>
      <c r="W57" s="13"/>
      <c r="X57" s="15">
        <f t="shared" si="0"/>
        <v>0</v>
      </c>
      <c r="Y57" s="15">
        <f t="shared" si="1"/>
        <v>0</v>
      </c>
      <c r="Z57" s="15">
        <f t="shared" si="2"/>
        <v>0</v>
      </c>
      <c r="AA57" s="15">
        <f t="shared" si="3"/>
        <v>0</v>
      </c>
      <c r="AB57" s="15">
        <f t="shared" si="4"/>
        <v>0</v>
      </c>
      <c r="AC57" s="15">
        <f t="shared" si="5"/>
        <v>10</v>
      </c>
      <c r="AD57" s="15">
        <f t="shared" si="6"/>
        <v>10</v>
      </c>
      <c r="AE57" s="208"/>
    </row>
    <row r="58" spans="1:31" ht="38.25" customHeight="1" x14ac:dyDescent="0.25">
      <c r="A58" s="219"/>
      <c r="B58" s="222"/>
      <c r="C58" s="210"/>
      <c r="D58" s="213"/>
      <c r="E58" s="210"/>
      <c r="F58" s="216"/>
      <c r="G58" s="40">
        <v>5</v>
      </c>
      <c r="H58" s="41" t="s">
        <v>167</v>
      </c>
      <c r="I58" s="213"/>
      <c r="J58" s="15"/>
      <c r="K58" s="15"/>
      <c r="L58" s="15"/>
      <c r="M58" s="15"/>
      <c r="N58" s="15"/>
      <c r="O58" s="15">
        <v>1</v>
      </c>
      <c r="P58" s="244"/>
      <c r="Q58" s="15">
        <v>0.5</v>
      </c>
      <c r="R58" s="15">
        <f t="shared" ref="R58" si="72">5*0.1</f>
        <v>0.5</v>
      </c>
      <c r="S58" s="15">
        <f t="shared" ref="S58" si="73">5*0.2</f>
        <v>1</v>
      </c>
      <c r="T58" s="15">
        <f t="shared" ref="T58" si="74">5*0.3</f>
        <v>1.5</v>
      </c>
      <c r="U58" s="15">
        <f t="shared" ref="U58" si="75">5*0.6</f>
        <v>3</v>
      </c>
      <c r="V58" s="15">
        <f t="shared" ref="V58" si="76">5*1</f>
        <v>5</v>
      </c>
      <c r="W58" s="13"/>
      <c r="X58" s="15">
        <f t="shared" si="0"/>
        <v>0</v>
      </c>
      <c r="Y58" s="15">
        <f t="shared" si="1"/>
        <v>0</v>
      </c>
      <c r="Z58" s="15">
        <f t="shared" si="2"/>
        <v>0</v>
      </c>
      <c r="AA58" s="15">
        <f t="shared" si="3"/>
        <v>0</v>
      </c>
      <c r="AB58" s="15">
        <f t="shared" si="4"/>
        <v>0</v>
      </c>
      <c r="AC58" s="15">
        <f t="shared" si="5"/>
        <v>5</v>
      </c>
      <c r="AD58" s="15">
        <f t="shared" si="6"/>
        <v>5</v>
      </c>
      <c r="AE58" s="208"/>
    </row>
    <row r="59" spans="1:31" ht="51" customHeight="1" x14ac:dyDescent="0.25">
      <c r="A59" s="219"/>
      <c r="B59" s="222"/>
      <c r="C59" s="210"/>
      <c r="D59" s="213"/>
      <c r="E59" s="210"/>
      <c r="F59" s="216"/>
      <c r="G59" s="40">
        <v>6</v>
      </c>
      <c r="H59" s="41" t="s">
        <v>168</v>
      </c>
      <c r="I59" s="213"/>
      <c r="J59" s="15"/>
      <c r="K59" s="15"/>
      <c r="L59" s="15"/>
      <c r="M59" s="15"/>
      <c r="N59" s="15"/>
      <c r="O59" s="15">
        <v>1</v>
      </c>
      <c r="P59" s="244"/>
      <c r="Q59" s="15">
        <v>1</v>
      </c>
      <c r="R59" s="15">
        <f t="shared" si="62"/>
        <v>1</v>
      </c>
      <c r="S59" s="15">
        <f t="shared" si="63"/>
        <v>2</v>
      </c>
      <c r="T59" s="15">
        <f t="shared" si="64"/>
        <v>3</v>
      </c>
      <c r="U59" s="15">
        <f t="shared" si="65"/>
        <v>6</v>
      </c>
      <c r="V59" s="15">
        <f t="shared" si="66"/>
        <v>10</v>
      </c>
      <c r="W59" s="13"/>
      <c r="X59" s="15">
        <f t="shared" si="0"/>
        <v>0</v>
      </c>
      <c r="Y59" s="15">
        <f t="shared" si="1"/>
        <v>0</v>
      </c>
      <c r="Z59" s="15">
        <f t="shared" si="2"/>
        <v>0</v>
      </c>
      <c r="AA59" s="15">
        <f t="shared" si="3"/>
        <v>0</v>
      </c>
      <c r="AB59" s="15">
        <f t="shared" si="4"/>
        <v>0</v>
      </c>
      <c r="AC59" s="15">
        <f t="shared" si="5"/>
        <v>10</v>
      </c>
      <c r="AD59" s="15">
        <f t="shared" si="6"/>
        <v>10</v>
      </c>
      <c r="AE59" s="208"/>
    </row>
    <row r="60" spans="1:31" ht="40.5" customHeight="1" x14ac:dyDescent="0.25">
      <c r="A60" s="219"/>
      <c r="B60" s="222"/>
      <c r="C60" s="210"/>
      <c r="D60" s="213"/>
      <c r="E60" s="210"/>
      <c r="F60" s="216"/>
      <c r="G60" s="40">
        <v>7</v>
      </c>
      <c r="H60" s="41" t="s">
        <v>169</v>
      </c>
      <c r="I60" s="213"/>
      <c r="J60" s="15"/>
      <c r="K60" s="15"/>
      <c r="L60" s="15"/>
      <c r="M60" s="15"/>
      <c r="N60" s="15"/>
      <c r="O60" s="15">
        <v>1</v>
      </c>
      <c r="P60" s="244"/>
      <c r="Q60" s="15">
        <v>1</v>
      </c>
      <c r="R60" s="15">
        <f t="shared" si="62"/>
        <v>1</v>
      </c>
      <c r="S60" s="15">
        <f t="shared" si="63"/>
        <v>2</v>
      </c>
      <c r="T60" s="15">
        <f t="shared" si="64"/>
        <v>3</v>
      </c>
      <c r="U60" s="15">
        <f t="shared" si="65"/>
        <v>6</v>
      </c>
      <c r="V60" s="15">
        <f t="shared" si="66"/>
        <v>10</v>
      </c>
      <c r="W60" s="13"/>
      <c r="X60" s="15">
        <f t="shared" si="0"/>
        <v>0</v>
      </c>
      <c r="Y60" s="15">
        <f t="shared" si="1"/>
        <v>0</v>
      </c>
      <c r="Z60" s="15">
        <f t="shared" si="2"/>
        <v>0</v>
      </c>
      <c r="AA60" s="15">
        <f t="shared" si="3"/>
        <v>0</v>
      </c>
      <c r="AB60" s="15">
        <f t="shared" si="4"/>
        <v>0</v>
      </c>
      <c r="AC60" s="15">
        <f t="shared" si="5"/>
        <v>10</v>
      </c>
      <c r="AD60" s="15">
        <f t="shared" si="6"/>
        <v>10</v>
      </c>
      <c r="AE60" s="208"/>
    </row>
    <row r="61" spans="1:31" ht="46.5" customHeight="1" x14ac:dyDescent="0.25">
      <c r="A61" s="219"/>
      <c r="B61" s="222"/>
      <c r="C61" s="210"/>
      <c r="D61" s="213"/>
      <c r="E61" s="210"/>
      <c r="F61" s="216"/>
      <c r="G61" s="40">
        <v>8</v>
      </c>
      <c r="H61" s="41" t="s">
        <v>170</v>
      </c>
      <c r="I61" s="213"/>
      <c r="J61" s="15"/>
      <c r="K61" s="15"/>
      <c r="L61" s="15"/>
      <c r="M61" s="15"/>
      <c r="N61" s="15"/>
      <c r="O61" s="15">
        <v>1</v>
      </c>
      <c r="P61" s="244"/>
      <c r="Q61" s="15">
        <v>1</v>
      </c>
      <c r="R61" s="15">
        <f t="shared" si="62"/>
        <v>1</v>
      </c>
      <c r="S61" s="15">
        <f t="shared" si="63"/>
        <v>2</v>
      </c>
      <c r="T61" s="15">
        <f t="shared" si="64"/>
        <v>3</v>
      </c>
      <c r="U61" s="15">
        <f t="shared" si="65"/>
        <v>6</v>
      </c>
      <c r="V61" s="15">
        <f t="shared" si="66"/>
        <v>10</v>
      </c>
      <c r="W61" s="13"/>
      <c r="X61" s="15">
        <f t="shared" si="0"/>
        <v>0</v>
      </c>
      <c r="Y61" s="15">
        <f t="shared" si="1"/>
        <v>0</v>
      </c>
      <c r="Z61" s="15">
        <f t="shared" si="2"/>
        <v>0</v>
      </c>
      <c r="AA61" s="15">
        <f t="shared" si="3"/>
        <v>0</v>
      </c>
      <c r="AB61" s="15">
        <f t="shared" si="4"/>
        <v>0</v>
      </c>
      <c r="AC61" s="15">
        <f t="shared" si="5"/>
        <v>10</v>
      </c>
      <c r="AD61" s="15">
        <f t="shared" si="6"/>
        <v>10</v>
      </c>
      <c r="AE61" s="208"/>
    </row>
    <row r="62" spans="1:31" ht="44.25" customHeight="1" x14ac:dyDescent="0.25">
      <c r="A62" s="219"/>
      <c r="B62" s="222"/>
      <c r="C62" s="211"/>
      <c r="D62" s="214"/>
      <c r="E62" s="211"/>
      <c r="F62" s="217"/>
      <c r="G62" s="40">
        <v>9</v>
      </c>
      <c r="H62" s="31" t="s">
        <v>171</v>
      </c>
      <c r="I62" s="214"/>
      <c r="J62" s="15"/>
      <c r="K62" s="15"/>
      <c r="L62" s="15"/>
      <c r="M62" s="15"/>
      <c r="N62" s="15"/>
      <c r="O62" s="15">
        <v>1</v>
      </c>
      <c r="P62" s="244"/>
      <c r="Q62" s="15">
        <v>1</v>
      </c>
      <c r="R62" s="15">
        <f t="shared" si="62"/>
        <v>1</v>
      </c>
      <c r="S62" s="15">
        <f t="shared" si="63"/>
        <v>2</v>
      </c>
      <c r="T62" s="15">
        <f t="shared" si="64"/>
        <v>3</v>
      </c>
      <c r="U62" s="15">
        <f t="shared" si="65"/>
        <v>6</v>
      </c>
      <c r="V62" s="15">
        <f t="shared" si="66"/>
        <v>10</v>
      </c>
      <c r="W62" s="13"/>
      <c r="X62" s="15">
        <f t="shared" si="0"/>
        <v>0</v>
      </c>
      <c r="Y62" s="15">
        <f t="shared" si="1"/>
        <v>0</v>
      </c>
      <c r="Z62" s="15">
        <f t="shared" si="2"/>
        <v>0</v>
      </c>
      <c r="AA62" s="15">
        <f t="shared" si="3"/>
        <v>0</v>
      </c>
      <c r="AB62" s="15">
        <f t="shared" si="4"/>
        <v>0</v>
      </c>
      <c r="AC62" s="15">
        <f t="shared" si="5"/>
        <v>10</v>
      </c>
      <c r="AD62" s="15">
        <f t="shared" si="6"/>
        <v>10</v>
      </c>
      <c r="AE62" s="208"/>
    </row>
    <row r="63" spans="1:31" ht="44.25" customHeight="1" x14ac:dyDescent="0.25">
      <c r="A63" s="219"/>
      <c r="B63" s="222"/>
      <c r="C63" s="209"/>
      <c r="D63" s="212" t="s">
        <v>37</v>
      </c>
      <c r="E63" s="209"/>
      <c r="F63" s="215" t="s">
        <v>172</v>
      </c>
      <c r="G63" s="40">
        <v>10</v>
      </c>
      <c r="H63" s="41" t="s">
        <v>173</v>
      </c>
      <c r="I63" s="212" t="s">
        <v>276</v>
      </c>
      <c r="J63" s="15"/>
      <c r="K63" s="15"/>
      <c r="L63" s="15"/>
      <c r="M63" s="15"/>
      <c r="N63" s="15"/>
      <c r="O63" s="15">
        <v>1</v>
      </c>
      <c r="P63" s="244"/>
      <c r="Q63" s="15">
        <v>1</v>
      </c>
      <c r="R63" s="15">
        <f t="shared" si="62"/>
        <v>1</v>
      </c>
      <c r="S63" s="15">
        <f t="shared" si="63"/>
        <v>2</v>
      </c>
      <c r="T63" s="15">
        <f t="shared" si="64"/>
        <v>3</v>
      </c>
      <c r="U63" s="15">
        <f t="shared" si="65"/>
        <v>6</v>
      </c>
      <c r="V63" s="15">
        <f t="shared" si="66"/>
        <v>10</v>
      </c>
      <c r="W63" s="13"/>
      <c r="X63" s="15">
        <f t="shared" si="0"/>
        <v>0</v>
      </c>
      <c r="Y63" s="15">
        <f t="shared" si="1"/>
        <v>0</v>
      </c>
      <c r="Z63" s="15">
        <f t="shared" si="2"/>
        <v>0</v>
      </c>
      <c r="AA63" s="15">
        <f t="shared" si="3"/>
        <v>0</v>
      </c>
      <c r="AB63" s="15">
        <f t="shared" si="4"/>
        <v>0</v>
      </c>
      <c r="AC63" s="15">
        <f t="shared" si="5"/>
        <v>10</v>
      </c>
      <c r="AD63" s="15">
        <f t="shared" si="6"/>
        <v>10</v>
      </c>
      <c r="AE63" s="208"/>
    </row>
    <row r="64" spans="1:31" ht="79.5" customHeight="1" x14ac:dyDescent="0.25">
      <c r="A64" s="219"/>
      <c r="B64" s="222"/>
      <c r="C64" s="210"/>
      <c r="D64" s="213"/>
      <c r="E64" s="210"/>
      <c r="F64" s="216"/>
      <c r="G64" s="40">
        <v>11</v>
      </c>
      <c r="H64" s="41" t="s">
        <v>174</v>
      </c>
      <c r="I64" s="213"/>
      <c r="J64" s="15"/>
      <c r="K64" s="15"/>
      <c r="L64" s="15"/>
      <c r="M64" s="15"/>
      <c r="N64" s="15"/>
      <c r="O64" s="15">
        <v>1</v>
      </c>
      <c r="P64" s="244"/>
      <c r="Q64" s="15">
        <v>1</v>
      </c>
      <c r="R64" s="15">
        <f t="shared" si="62"/>
        <v>1</v>
      </c>
      <c r="S64" s="15">
        <f t="shared" si="63"/>
        <v>2</v>
      </c>
      <c r="T64" s="15">
        <f t="shared" si="64"/>
        <v>3</v>
      </c>
      <c r="U64" s="15">
        <f t="shared" si="65"/>
        <v>6</v>
      </c>
      <c r="V64" s="15">
        <f t="shared" si="66"/>
        <v>10</v>
      </c>
      <c r="W64" s="13"/>
      <c r="X64" s="15">
        <f t="shared" si="0"/>
        <v>0</v>
      </c>
      <c r="Y64" s="15">
        <f t="shared" si="1"/>
        <v>0</v>
      </c>
      <c r="Z64" s="15">
        <f t="shared" si="2"/>
        <v>0</v>
      </c>
      <c r="AA64" s="15">
        <f t="shared" si="3"/>
        <v>0</v>
      </c>
      <c r="AB64" s="15">
        <f t="shared" si="4"/>
        <v>0</v>
      </c>
      <c r="AC64" s="15">
        <f t="shared" si="5"/>
        <v>10</v>
      </c>
      <c r="AD64" s="15">
        <f t="shared" si="6"/>
        <v>10</v>
      </c>
      <c r="AE64" s="208"/>
    </row>
    <row r="65" spans="1:31" ht="232.5" customHeight="1" x14ac:dyDescent="0.25">
      <c r="A65" s="219"/>
      <c r="B65" s="222"/>
      <c r="C65" s="210"/>
      <c r="D65" s="213"/>
      <c r="E65" s="210"/>
      <c r="F65" s="216"/>
      <c r="G65" s="40">
        <v>12</v>
      </c>
      <c r="H65" s="41" t="s">
        <v>175</v>
      </c>
      <c r="I65" s="213"/>
      <c r="J65" s="15"/>
      <c r="K65" s="15"/>
      <c r="L65" s="15"/>
      <c r="M65" s="15"/>
      <c r="N65" s="15"/>
      <c r="O65" s="15">
        <v>1</v>
      </c>
      <c r="P65" s="244"/>
      <c r="Q65" s="15">
        <v>1</v>
      </c>
      <c r="R65" s="15">
        <f t="shared" si="62"/>
        <v>1</v>
      </c>
      <c r="S65" s="15">
        <f t="shared" si="63"/>
        <v>2</v>
      </c>
      <c r="T65" s="15">
        <f t="shared" si="64"/>
        <v>3</v>
      </c>
      <c r="U65" s="15">
        <f t="shared" si="65"/>
        <v>6</v>
      </c>
      <c r="V65" s="15">
        <f t="shared" si="66"/>
        <v>10</v>
      </c>
      <c r="W65" s="13"/>
      <c r="X65" s="15">
        <f t="shared" si="0"/>
        <v>0</v>
      </c>
      <c r="Y65" s="15">
        <f t="shared" si="1"/>
        <v>0</v>
      </c>
      <c r="Z65" s="15">
        <f t="shared" si="2"/>
        <v>0</v>
      </c>
      <c r="AA65" s="15">
        <f t="shared" si="3"/>
        <v>0</v>
      </c>
      <c r="AB65" s="15">
        <f t="shared" si="4"/>
        <v>0</v>
      </c>
      <c r="AC65" s="15">
        <f t="shared" si="5"/>
        <v>10</v>
      </c>
      <c r="AD65" s="15">
        <f t="shared" si="6"/>
        <v>10</v>
      </c>
      <c r="AE65" s="208"/>
    </row>
    <row r="66" spans="1:31" ht="108" customHeight="1" x14ac:dyDescent="0.25">
      <c r="A66" s="219"/>
      <c r="B66" s="222"/>
      <c r="C66" s="210"/>
      <c r="D66" s="213"/>
      <c r="E66" s="210"/>
      <c r="F66" s="216"/>
      <c r="G66" s="40">
        <v>13</v>
      </c>
      <c r="H66" s="41" t="s">
        <v>176</v>
      </c>
      <c r="I66" s="213"/>
      <c r="J66" s="15"/>
      <c r="K66" s="15"/>
      <c r="L66" s="15"/>
      <c r="M66" s="15"/>
      <c r="N66" s="15"/>
      <c r="O66" s="15">
        <v>1</v>
      </c>
      <c r="P66" s="244"/>
      <c r="Q66" s="15">
        <v>1</v>
      </c>
      <c r="R66" s="15">
        <f t="shared" si="62"/>
        <v>1</v>
      </c>
      <c r="S66" s="15">
        <f t="shared" si="63"/>
        <v>2</v>
      </c>
      <c r="T66" s="15">
        <f t="shared" si="64"/>
        <v>3</v>
      </c>
      <c r="U66" s="15">
        <f t="shared" si="65"/>
        <v>6</v>
      </c>
      <c r="V66" s="15">
        <f t="shared" si="66"/>
        <v>10</v>
      </c>
      <c r="W66" s="13"/>
      <c r="X66" s="15">
        <f t="shared" si="0"/>
        <v>0</v>
      </c>
      <c r="Y66" s="15">
        <f t="shared" si="1"/>
        <v>0</v>
      </c>
      <c r="Z66" s="15">
        <f t="shared" si="2"/>
        <v>0</v>
      </c>
      <c r="AA66" s="15">
        <f t="shared" si="3"/>
        <v>0</v>
      </c>
      <c r="AB66" s="15">
        <f t="shared" si="4"/>
        <v>0</v>
      </c>
      <c r="AC66" s="15">
        <f t="shared" si="5"/>
        <v>10</v>
      </c>
      <c r="AD66" s="15">
        <f t="shared" si="6"/>
        <v>10</v>
      </c>
      <c r="AE66" s="208"/>
    </row>
    <row r="67" spans="1:31" ht="129" customHeight="1" x14ac:dyDescent="0.25">
      <c r="A67" s="219"/>
      <c r="B67" s="222"/>
      <c r="C67" s="211"/>
      <c r="D67" s="214"/>
      <c r="E67" s="211"/>
      <c r="F67" s="217"/>
      <c r="G67" s="40">
        <v>14</v>
      </c>
      <c r="H67" s="41" t="s">
        <v>177</v>
      </c>
      <c r="I67" s="214"/>
      <c r="J67" s="15"/>
      <c r="K67" s="15"/>
      <c r="L67" s="15"/>
      <c r="M67" s="15"/>
      <c r="N67" s="15"/>
      <c r="O67" s="15">
        <v>1</v>
      </c>
      <c r="P67" s="244"/>
      <c r="Q67" s="15">
        <v>1</v>
      </c>
      <c r="R67" s="15">
        <f t="shared" si="62"/>
        <v>1</v>
      </c>
      <c r="S67" s="15">
        <f t="shared" si="63"/>
        <v>2</v>
      </c>
      <c r="T67" s="15">
        <f t="shared" si="64"/>
        <v>3</v>
      </c>
      <c r="U67" s="15">
        <f t="shared" si="65"/>
        <v>6</v>
      </c>
      <c r="V67" s="15">
        <f t="shared" si="66"/>
        <v>10</v>
      </c>
      <c r="W67" s="13"/>
      <c r="X67" s="15">
        <f t="shared" si="0"/>
        <v>0</v>
      </c>
      <c r="Y67" s="15">
        <f t="shared" si="1"/>
        <v>0</v>
      </c>
      <c r="Z67" s="15">
        <f t="shared" si="2"/>
        <v>0</v>
      </c>
      <c r="AA67" s="15">
        <f t="shared" si="3"/>
        <v>0</v>
      </c>
      <c r="AB67" s="15">
        <f t="shared" si="4"/>
        <v>0</v>
      </c>
      <c r="AC67" s="15">
        <f t="shared" si="5"/>
        <v>10</v>
      </c>
      <c r="AD67" s="15">
        <f t="shared" si="6"/>
        <v>10</v>
      </c>
      <c r="AE67" s="208"/>
    </row>
    <row r="68" spans="1:31" ht="93" customHeight="1" x14ac:dyDescent="0.25">
      <c r="A68" s="219"/>
      <c r="B68" s="222"/>
      <c r="C68" s="18"/>
      <c r="D68" s="41" t="s">
        <v>38</v>
      </c>
      <c r="E68" s="40"/>
      <c r="F68" s="31" t="s">
        <v>178</v>
      </c>
      <c r="G68" s="40">
        <v>15</v>
      </c>
      <c r="H68" s="41" t="s">
        <v>179</v>
      </c>
      <c r="I68" s="41" t="s">
        <v>269</v>
      </c>
      <c r="J68" s="15"/>
      <c r="K68" s="15"/>
      <c r="L68" s="15"/>
      <c r="M68" s="15"/>
      <c r="N68" s="15"/>
      <c r="O68" s="15">
        <v>1</v>
      </c>
      <c r="P68" s="244"/>
      <c r="Q68" s="15">
        <v>1</v>
      </c>
      <c r="R68" s="15">
        <f t="shared" si="62"/>
        <v>1</v>
      </c>
      <c r="S68" s="15">
        <f t="shared" si="63"/>
        <v>2</v>
      </c>
      <c r="T68" s="15">
        <f t="shared" si="64"/>
        <v>3</v>
      </c>
      <c r="U68" s="15">
        <f t="shared" si="65"/>
        <v>6</v>
      </c>
      <c r="V68" s="15">
        <f t="shared" si="66"/>
        <v>10</v>
      </c>
      <c r="W68" s="13"/>
      <c r="X68" s="15">
        <f t="shared" si="0"/>
        <v>0</v>
      </c>
      <c r="Y68" s="15">
        <f t="shared" si="1"/>
        <v>0</v>
      </c>
      <c r="Z68" s="15">
        <f t="shared" si="2"/>
        <v>0</v>
      </c>
      <c r="AA68" s="15">
        <f t="shared" si="3"/>
        <v>0</v>
      </c>
      <c r="AB68" s="15">
        <f t="shared" si="4"/>
        <v>0</v>
      </c>
      <c r="AC68" s="15">
        <f t="shared" si="5"/>
        <v>10</v>
      </c>
      <c r="AD68" s="15">
        <f t="shared" si="6"/>
        <v>10</v>
      </c>
      <c r="AE68" s="208"/>
    </row>
    <row r="69" spans="1:31" ht="210" customHeight="1" x14ac:dyDescent="0.25">
      <c r="A69" s="219"/>
      <c r="B69" s="222"/>
      <c r="C69" s="209"/>
      <c r="D69" s="212" t="s">
        <v>39</v>
      </c>
      <c r="E69" s="209"/>
      <c r="F69" s="215" t="s">
        <v>180</v>
      </c>
      <c r="G69" s="40">
        <v>16</v>
      </c>
      <c r="H69" s="41" t="s">
        <v>181</v>
      </c>
      <c r="I69" s="212" t="s">
        <v>342</v>
      </c>
      <c r="J69" s="15"/>
      <c r="K69" s="15"/>
      <c r="L69" s="15"/>
      <c r="M69" s="15"/>
      <c r="N69" s="15"/>
      <c r="O69" s="15">
        <v>1</v>
      </c>
      <c r="P69" s="244"/>
      <c r="Q69" s="15">
        <v>1</v>
      </c>
      <c r="R69" s="15">
        <f t="shared" si="62"/>
        <v>1</v>
      </c>
      <c r="S69" s="15">
        <f t="shared" si="63"/>
        <v>2</v>
      </c>
      <c r="T69" s="15">
        <f t="shared" si="64"/>
        <v>3</v>
      </c>
      <c r="U69" s="15">
        <f t="shared" si="65"/>
        <v>6</v>
      </c>
      <c r="V69" s="15">
        <f t="shared" si="66"/>
        <v>10</v>
      </c>
      <c r="W69" s="13"/>
      <c r="X69" s="15">
        <f t="shared" ref="X69:AB127" si="77">J69*Q69</f>
        <v>0</v>
      </c>
      <c r="Y69" s="15">
        <f t="shared" si="77"/>
        <v>0</v>
      </c>
      <c r="Z69" s="15">
        <f t="shared" si="77"/>
        <v>0</v>
      </c>
      <c r="AA69" s="15">
        <f t="shared" si="77"/>
        <v>0</v>
      </c>
      <c r="AB69" s="15">
        <f t="shared" si="77"/>
        <v>0</v>
      </c>
      <c r="AC69" s="15">
        <f t="shared" ref="AC69:AC127" si="78">O69*V69</f>
        <v>10</v>
      </c>
      <c r="AD69" s="15">
        <f t="shared" si="6"/>
        <v>10</v>
      </c>
      <c r="AE69" s="208"/>
    </row>
    <row r="70" spans="1:31" ht="382.5" customHeight="1" x14ac:dyDescent="0.25">
      <c r="A70" s="219"/>
      <c r="B70" s="222"/>
      <c r="C70" s="210"/>
      <c r="D70" s="213"/>
      <c r="E70" s="210"/>
      <c r="F70" s="216"/>
      <c r="G70" s="40">
        <v>17</v>
      </c>
      <c r="H70" s="41" t="s">
        <v>182</v>
      </c>
      <c r="I70" s="213"/>
      <c r="J70" s="15"/>
      <c r="K70" s="15"/>
      <c r="L70" s="15"/>
      <c r="M70" s="15"/>
      <c r="N70" s="15"/>
      <c r="O70" s="15">
        <v>1</v>
      </c>
      <c r="P70" s="244"/>
      <c r="Q70" s="15">
        <v>1</v>
      </c>
      <c r="R70" s="15">
        <f t="shared" si="62"/>
        <v>1</v>
      </c>
      <c r="S70" s="15">
        <f t="shared" si="63"/>
        <v>2</v>
      </c>
      <c r="T70" s="15">
        <f t="shared" si="64"/>
        <v>3</v>
      </c>
      <c r="U70" s="15">
        <f t="shared" si="65"/>
        <v>6</v>
      </c>
      <c r="V70" s="15">
        <f t="shared" si="66"/>
        <v>10</v>
      </c>
      <c r="W70" s="13"/>
      <c r="X70" s="15">
        <f t="shared" si="77"/>
        <v>0</v>
      </c>
      <c r="Y70" s="15">
        <f t="shared" si="77"/>
        <v>0</v>
      </c>
      <c r="Z70" s="15">
        <f t="shared" si="77"/>
        <v>0</v>
      </c>
      <c r="AA70" s="15">
        <f t="shared" si="77"/>
        <v>0</v>
      </c>
      <c r="AB70" s="15">
        <f t="shared" si="77"/>
        <v>0</v>
      </c>
      <c r="AC70" s="15">
        <f t="shared" si="78"/>
        <v>10</v>
      </c>
      <c r="AD70" s="15">
        <f t="shared" ref="AD70:AD127" si="79">X70+Y70+Z70+AA70+AB70+AC70</f>
        <v>10</v>
      </c>
      <c r="AE70" s="208"/>
    </row>
    <row r="71" spans="1:31" ht="189.75" customHeight="1" x14ac:dyDescent="0.25">
      <c r="A71" s="219"/>
      <c r="B71" s="222"/>
      <c r="C71" s="210"/>
      <c r="D71" s="213"/>
      <c r="E71" s="210"/>
      <c r="F71" s="216"/>
      <c r="G71" s="40">
        <v>18</v>
      </c>
      <c r="H71" s="41" t="s">
        <v>183</v>
      </c>
      <c r="I71" s="213"/>
      <c r="J71" s="15"/>
      <c r="K71" s="15"/>
      <c r="L71" s="15"/>
      <c r="M71" s="15"/>
      <c r="N71" s="15"/>
      <c r="O71" s="15">
        <v>1</v>
      </c>
      <c r="P71" s="244"/>
      <c r="Q71" s="15">
        <v>1</v>
      </c>
      <c r="R71" s="15">
        <f t="shared" si="62"/>
        <v>1</v>
      </c>
      <c r="S71" s="15">
        <f t="shared" si="63"/>
        <v>2</v>
      </c>
      <c r="T71" s="15">
        <f t="shared" si="64"/>
        <v>3</v>
      </c>
      <c r="U71" s="15">
        <f t="shared" si="65"/>
        <v>6</v>
      </c>
      <c r="V71" s="15">
        <f t="shared" si="66"/>
        <v>10</v>
      </c>
      <c r="W71" s="13"/>
      <c r="X71" s="15">
        <f t="shared" si="77"/>
        <v>0</v>
      </c>
      <c r="Y71" s="15">
        <f t="shared" si="77"/>
        <v>0</v>
      </c>
      <c r="Z71" s="15">
        <f t="shared" si="77"/>
        <v>0</v>
      </c>
      <c r="AA71" s="15">
        <f t="shared" si="77"/>
        <v>0</v>
      </c>
      <c r="AB71" s="15">
        <f t="shared" si="77"/>
        <v>0</v>
      </c>
      <c r="AC71" s="15">
        <f t="shared" si="78"/>
        <v>10</v>
      </c>
      <c r="AD71" s="15">
        <f t="shared" si="79"/>
        <v>10</v>
      </c>
      <c r="AE71" s="208"/>
    </row>
    <row r="72" spans="1:31" ht="171.75" customHeight="1" x14ac:dyDescent="0.25">
      <c r="A72" s="219"/>
      <c r="B72" s="222"/>
      <c r="C72" s="210"/>
      <c r="D72" s="213"/>
      <c r="E72" s="210"/>
      <c r="F72" s="216"/>
      <c r="G72" s="40">
        <v>19</v>
      </c>
      <c r="H72" s="41" t="s">
        <v>184</v>
      </c>
      <c r="I72" s="213"/>
      <c r="J72" s="15"/>
      <c r="K72" s="15"/>
      <c r="L72" s="15"/>
      <c r="M72" s="15"/>
      <c r="N72" s="15"/>
      <c r="O72" s="15">
        <v>1</v>
      </c>
      <c r="P72" s="244"/>
      <c r="Q72" s="15">
        <v>1</v>
      </c>
      <c r="R72" s="15">
        <f t="shared" si="62"/>
        <v>1</v>
      </c>
      <c r="S72" s="15">
        <f t="shared" si="63"/>
        <v>2</v>
      </c>
      <c r="T72" s="15">
        <f t="shared" si="64"/>
        <v>3</v>
      </c>
      <c r="U72" s="15">
        <f t="shared" si="65"/>
        <v>6</v>
      </c>
      <c r="V72" s="15">
        <f t="shared" si="66"/>
        <v>10</v>
      </c>
      <c r="W72" s="13"/>
      <c r="X72" s="15">
        <f t="shared" si="77"/>
        <v>0</v>
      </c>
      <c r="Y72" s="15">
        <f t="shared" si="77"/>
        <v>0</v>
      </c>
      <c r="Z72" s="15">
        <f t="shared" si="77"/>
        <v>0</v>
      </c>
      <c r="AA72" s="15">
        <f t="shared" si="77"/>
        <v>0</v>
      </c>
      <c r="AB72" s="15">
        <f t="shared" si="77"/>
        <v>0</v>
      </c>
      <c r="AC72" s="15">
        <f t="shared" si="78"/>
        <v>10</v>
      </c>
      <c r="AD72" s="15">
        <f t="shared" si="79"/>
        <v>10</v>
      </c>
      <c r="AE72" s="208"/>
    </row>
    <row r="73" spans="1:31" ht="102" customHeight="1" x14ac:dyDescent="0.25">
      <c r="A73" s="219"/>
      <c r="B73" s="222"/>
      <c r="C73" s="210"/>
      <c r="D73" s="213"/>
      <c r="E73" s="210"/>
      <c r="F73" s="216"/>
      <c r="G73" s="40">
        <v>20</v>
      </c>
      <c r="H73" s="41" t="s">
        <v>185</v>
      </c>
      <c r="I73" s="213"/>
      <c r="J73" s="15"/>
      <c r="K73" s="15"/>
      <c r="L73" s="15"/>
      <c r="M73" s="15"/>
      <c r="N73" s="15"/>
      <c r="O73" s="15">
        <v>1</v>
      </c>
      <c r="P73" s="244"/>
      <c r="Q73" s="15">
        <v>1</v>
      </c>
      <c r="R73" s="15">
        <f t="shared" si="62"/>
        <v>1</v>
      </c>
      <c r="S73" s="15">
        <f t="shared" si="63"/>
        <v>2</v>
      </c>
      <c r="T73" s="15">
        <f t="shared" si="64"/>
        <v>3</v>
      </c>
      <c r="U73" s="15">
        <f t="shared" si="65"/>
        <v>6</v>
      </c>
      <c r="V73" s="15">
        <f t="shared" si="66"/>
        <v>10</v>
      </c>
      <c r="W73" s="13"/>
      <c r="X73" s="15">
        <f t="shared" si="77"/>
        <v>0</v>
      </c>
      <c r="Y73" s="15">
        <f t="shared" si="77"/>
        <v>0</v>
      </c>
      <c r="Z73" s="15">
        <f t="shared" si="77"/>
        <v>0</v>
      </c>
      <c r="AA73" s="15">
        <f t="shared" si="77"/>
        <v>0</v>
      </c>
      <c r="AB73" s="15">
        <f t="shared" si="77"/>
        <v>0</v>
      </c>
      <c r="AC73" s="15">
        <f t="shared" si="78"/>
        <v>10</v>
      </c>
      <c r="AD73" s="15">
        <f t="shared" si="79"/>
        <v>10</v>
      </c>
      <c r="AE73" s="208"/>
    </row>
    <row r="74" spans="1:31" ht="91.5" customHeight="1" x14ac:dyDescent="0.25">
      <c r="A74" s="220"/>
      <c r="B74" s="223"/>
      <c r="C74" s="211"/>
      <c r="D74" s="214"/>
      <c r="E74" s="211"/>
      <c r="F74" s="217"/>
      <c r="G74" s="40">
        <v>21</v>
      </c>
      <c r="H74" s="41" t="s">
        <v>186</v>
      </c>
      <c r="I74" s="214"/>
      <c r="J74" s="15"/>
      <c r="K74" s="15"/>
      <c r="L74" s="15"/>
      <c r="M74" s="15"/>
      <c r="N74" s="15"/>
      <c r="O74" s="15">
        <v>1</v>
      </c>
      <c r="P74" s="244"/>
      <c r="Q74" s="15">
        <v>1</v>
      </c>
      <c r="R74" s="15">
        <f t="shared" si="62"/>
        <v>1</v>
      </c>
      <c r="S74" s="15">
        <f t="shared" si="63"/>
        <v>2</v>
      </c>
      <c r="T74" s="15">
        <f t="shared" si="64"/>
        <v>3</v>
      </c>
      <c r="U74" s="15">
        <f t="shared" si="65"/>
        <v>6</v>
      </c>
      <c r="V74" s="15">
        <f t="shared" si="66"/>
        <v>10</v>
      </c>
      <c r="W74" s="13"/>
      <c r="X74" s="15">
        <f t="shared" si="77"/>
        <v>0</v>
      </c>
      <c r="Y74" s="15">
        <f t="shared" si="77"/>
        <v>0</v>
      </c>
      <c r="Z74" s="15">
        <f t="shared" si="77"/>
        <v>0</v>
      </c>
      <c r="AA74" s="15">
        <f t="shared" si="77"/>
        <v>0</v>
      </c>
      <c r="AB74" s="15">
        <f t="shared" si="77"/>
        <v>0</v>
      </c>
      <c r="AC74" s="15">
        <f t="shared" si="78"/>
        <v>10</v>
      </c>
      <c r="AD74" s="15">
        <f t="shared" si="79"/>
        <v>10</v>
      </c>
      <c r="AE74" s="208"/>
    </row>
    <row r="75" spans="1:31" ht="129.75" customHeight="1" x14ac:dyDescent="0.25">
      <c r="A75" s="45">
        <v>4</v>
      </c>
      <c r="B75" s="46" t="s">
        <v>40</v>
      </c>
      <c r="C75" s="18"/>
      <c r="D75" s="41" t="s">
        <v>41</v>
      </c>
      <c r="E75" s="40"/>
      <c r="F75" s="41" t="s">
        <v>187</v>
      </c>
      <c r="G75" s="40">
        <v>1</v>
      </c>
      <c r="H75" s="41" t="s">
        <v>188</v>
      </c>
      <c r="I75" s="41" t="s">
        <v>269</v>
      </c>
      <c r="J75" s="15"/>
      <c r="K75" s="15"/>
      <c r="L75" s="15"/>
      <c r="M75" s="15"/>
      <c r="N75" s="15"/>
      <c r="O75" s="15">
        <v>1</v>
      </c>
      <c r="P75" s="244"/>
      <c r="Q75" s="15">
        <v>6</v>
      </c>
      <c r="R75" s="15">
        <f>60*0.1</f>
        <v>6</v>
      </c>
      <c r="S75" s="15">
        <f>60*0.2</f>
        <v>12</v>
      </c>
      <c r="T75" s="15">
        <f>60*0.3</f>
        <v>18</v>
      </c>
      <c r="U75" s="15">
        <f>60*0.6</f>
        <v>36</v>
      </c>
      <c r="V75" s="15">
        <f>60*1</f>
        <v>60</v>
      </c>
      <c r="W75" s="13"/>
      <c r="X75" s="15">
        <f t="shared" si="77"/>
        <v>0</v>
      </c>
      <c r="Y75" s="15">
        <f t="shared" si="77"/>
        <v>0</v>
      </c>
      <c r="Z75" s="15">
        <f t="shared" si="77"/>
        <v>0</v>
      </c>
      <c r="AA75" s="15">
        <f t="shared" si="77"/>
        <v>0</v>
      </c>
      <c r="AB75" s="15">
        <f t="shared" si="77"/>
        <v>0</v>
      </c>
      <c r="AC75" s="15">
        <f t="shared" si="78"/>
        <v>60</v>
      </c>
      <c r="AD75" s="15">
        <f t="shared" si="79"/>
        <v>60</v>
      </c>
      <c r="AE75" s="43">
        <f>SUM(AD75)</f>
        <v>60</v>
      </c>
    </row>
    <row r="76" spans="1:31" ht="61.5" customHeight="1" x14ac:dyDescent="0.25">
      <c r="A76" s="218">
        <v>5</v>
      </c>
      <c r="B76" s="221" t="s">
        <v>42</v>
      </c>
      <c r="C76" s="209"/>
      <c r="D76" s="212" t="s">
        <v>43</v>
      </c>
      <c r="E76" s="209"/>
      <c r="F76" s="212" t="s">
        <v>189</v>
      </c>
      <c r="G76" s="40">
        <v>1</v>
      </c>
      <c r="H76" s="41" t="s">
        <v>190</v>
      </c>
      <c r="I76" s="212" t="s">
        <v>275</v>
      </c>
      <c r="J76" s="15"/>
      <c r="K76" s="15"/>
      <c r="L76" s="15"/>
      <c r="M76" s="15"/>
      <c r="N76" s="15"/>
      <c r="O76" s="15">
        <v>1</v>
      </c>
      <c r="P76" s="244"/>
      <c r="Q76" s="15">
        <v>3</v>
      </c>
      <c r="R76" s="15">
        <f>30*0.1</f>
        <v>3</v>
      </c>
      <c r="S76" s="15">
        <f>30*0.2</f>
        <v>6</v>
      </c>
      <c r="T76" s="15">
        <f>30*0.3</f>
        <v>9</v>
      </c>
      <c r="U76" s="15">
        <f>30*0.6</f>
        <v>18</v>
      </c>
      <c r="V76" s="15">
        <f>30*1</f>
        <v>30</v>
      </c>
      <c r="W76" s="13"/>
      <c r="X76" s="15">
        <f t="shared" si="77"/>
        <v>0</v>
      </c>
      <c r="Y76" s="15">
        <f t="shared" si="77"/>
        <v>0</v>
      </c>
      <c r="Z76" s="15">
        <f t="shared" si="77"/>
        <v>0</v>
      </c>
      <c r="AA76" s="15">
        <f t="shared" si="77"/>
        <v>0</v>
      </c>
      <c r="AB76" s="15">
        <f t="shared" si="77"/>
        <v>0</v>
      </c>
      <c r="AC76" s="15">
        <f t="shared" si="78"/>
        <v>30</v>
      </c>
      <c r="AD76" s="15">
        <f t="shared" si="79"/>
        <v>30</v>
      </c>
      <c r="AE76" s="208">
        <f>SUM(AD76:AD81)</f>
        <v>140</v>
      </c>
    </row>
    <row r="77" spans="1:31" ht="45" customHeight="1" x14ac:dyDescent="0.25">
      <c r="A77" s="219"/>
      <c r="B77" s="222"/>
      <c r="C77" s="210"/>
      <c r="D77" s="213"/>
      <c r="E77" s="210"/>
      <c r="F77" s="213"/>
      <c r="G77" s="40">
        <v>2</v>
      </c>
      <c r="H77" s="41" t="s">
        <v>191</v>
      </c>
      <c r="I77" s="213"/>
      <c r="J77" s="15"/>
      <c r="K77" s="15"/>
      <c r="L77" s="15"/>
      <c r="M77" s="15"/>
      <c r="N77" s="15"/>
      <c r="O77" s="15">
        <v>1</v>
      </c>
      <c r="P77" s="244"/>
      <c r="Q77" s="15">
        <v>2</v>
      </c>
      <c r="R77" s="15">
        <f>20*0.1</f>
        <v>2</v>
      </c>
      <c r="S77" s="15">
        <f>20*0.2</f>
        <v>4</v>
      </c>
      <c r="T77" s="15">
        <f>20*0.3</f>
        <v>6</v>
      </c>
      <c r="U77" s="15">
        <f>20*0.6</f>
        <v>12</v>
      </c>
      <c r="V77" s="15">
        <f>20*1</f>
        <v>20</v>
      </c>
      <c r="W77" s="13"/>
      <c r="X77" s="15">
        <f t="shared" si="77"/>
        <v>0</v>
      </c>
      <c r="Y77" s="15">
        <f t="shared" si="77"/>
        <v>0</v>
      </c>
      <c r="Z77" s="15">
        <f t="shared" si="77"/>
        <v>0</v>
      </c>
      <c r="AA77" s="15">
        <f t="shared" si="77"/>
        <v>0</v>
      </c>
      <c r="AB77" s="15">
        <f t="shared" si="77"/>
        <v>0</v>
      </c>
      <c r="AC77" s="15">
        <f t="shared" si="78"/>
        <v>20</v>
      </c>
      <c r="AD77" s="15">
        <v>20</v>
      </c>
      <c r="AE77" s="208"/>
    </row>
    <row r="78" spans="1:31" ht="39" customHeight="1" x14ac:dyDescent="0.25">
      <c r="A78" s="219"/>
      <c r="B78" s="222"/>
      <c r="C78" s="211"/>
      <c r="D78" s="214"/>
      <c r="E78" s="211"/>
      <c r="F78" s="214"/>
      <c r="G78" s="40">
        <v>3</v>
      </c>
      <c r="H78" s="41" t="s">
        <v>192</v>
      </c>
      <c r="I78" s="214"/>
      <c r="J78" s="15"/>
      <c r="K78" s="15"/>
      <c r="L78" s="15"/>
      <c r="M78" s="15"/>
      <c r="N78" s="15"/>
      <c r="O78" s="15">
        <v>1</v>
      </c>
      <c r="P78" s="244"/>
      <c r="Q78" s="15">
        <v>2</v>
      </c>
      <c r="R78" s="15">
        <f t="shared" ref="R78:R80" si="80">20*0.1</f>
        <v>2</v>
      </c>
      <c r="S78" s="15">
        <f t="shared" ref="S78:S80" si="81">20*0.2</f>
        <v>4</v>
      </c>
      <c r="T78" s="15">
        <f t="shared" ref="T78:T80" si="82">20*0.3</f>
        <v>6</v>
      </c>
      <c r="U78" s="15">
        <f t="shared" ref="U78:U80" si="83">20*0.6</f>
        <v>12</v>
      </c>
      <c r="V78" s="15">
        <f t="shared" ref="V78:V80" si="84">20*1</f>
        <v>20</v>
      </c>
      <c r="W78" s="13"/>
      <c r="X78" s="15">
        <f t="shared" si="77"/>
        <v>0</v>
      </c>
      <c r="Y78" s="15">
        <f t="shared" si="77"/>
        <v>0</v>
      </c>
      <c r="Z78" s="15">
        <f t="shared" si="77"/>
        <v>0</v>
      </c>
      <c r="AA78" s="15">
        <f t="shared" si="77"/>
        <v>0</v>
      </c>
      <c r="AB78" s="15">
        <f t="shared" si="77"/>
        <v>0</v>
      </c>
      <c r="AC78" s="15">
        <f t="shared" si="78"/>
        <v>20</v>
      </c>
      <c r="AD78" s="15">
        <f t="shared" si="79"/>
        <v>20</v>
      </c>
      <c r="AE78" s="208"/>
    </row>
    <row r="79" spans="1:31" ht="115.5" customHeight="1" x14ac:dyDescent="0.25">
      <c r="A79" s="219"/>
      <c r="B79" s="222"/>
      <c r="C79" s="209"/>
      <c r="D79" s="212" t="s">
        <v>44</v>
      </c>
      <c r="E79" s="209"/>
      <c r="F79" s="212" t="s">
        <v>193</v>
      </c>
      <c r="G79" s="40">
        <v>4</v>
      </c>
      <c r="H79" s="41" t="s">
        <v>194</v>
      </c>
      <c r="I79" s="212" t="s">
        <v>275</v>
      </c>
      <c r="J79" s="15"/>
      <c r="K79" s="15"/>
      <c r="L79" s="15"/>
      <c r="M79" s="15"/>
      <c r="N79" s="15"/>
      <c r="O79" s="15">
        <v>1</v>
      </c>
      <c r="P79" s="244"/>
      <c r="Q79" s="15">
        <v>2</v>
      </c>
      <c r="R79" s="15">
        <f t="shared" si="80"/>
        <v>2</v>
      </c>
      <c r="S79" s="15">
        <f t="shared" si="81"/>
        <v>4</v>
      </c>
      <c r="T79" s="15">
        <f t="shared" si="82"/>
        <v>6</v>
      </c>
      <c r="U79" s="15">
        <f t="shared" si="83"/>
        <v>12</v>
      </c>
      <c r="V79" s="15">
        <f t="shared" si="84"/>
        <v>20</v>
      </c>
      <c r="W79" s="13"/>
      <c r="X79" s="15">
        <f t="shared" si="77"/>
        <v>0</v>
      </c>
      <c r="Y79" s="15">
        <f t="shared" si="77"/>
        <v>0</v>
      </c>
      <c r="Z79" s="15">
        <f t="shared" si="77"/>
        <v>0</v>
      </c>
      <c r="AA79" s="15">
        <f t="shared" si="77"/>
        <v>0</v>
      </c>
      <c r="AB79" s="15">
        <f t="shared" si="77"/>
        <v>0</v>
      </c>
      <c r="AC79" s="15">
        <f t="shared" si="78"/>
        <v>20</v>
      </c>
      <c r="AD79" s="15">
        <f t="shared" si="79"/>
        <v>20</v>
      </c>
      <c r="AE79" s="208"/>
    </row>
    <row r="80" spans="1:31" ht="106.5" customHeight="1" x14ac:dyDescent="0.25">
      <c r="A80" s="219"/>
      <c r="B80" s="222"/>
      <c r="C80" s="211"/>
      <c r="D80" s="214"/>
      <c r="E80" s="211"/>
      <c r="F80" s="214"/>
      <c r="G80" s="40">
        <v>5</v>
      </c>
      <c r="H80" s="41" t="s">
        <v>195</v>
      </c>
      <c r="I80" s="214"/>
      <c r="J80" s="15"/>
      <c r="K80" s="15"/>
      <c r="L80" s="15"/>
      <c r="M80" s="15"/>
      <c r="N80" s="15"/>
      <c r="O80" s="15">
        <v>1</v>
      </c>
      <c r="P80" s="244"/>
      <c r="Q80" s="15">
        <v>2</v>
      </c>
      <c r="R80" s="15">
        <f t="shared" si="80"/>
        <v>2</v>
      </c>
      <c r="S80" s="15">
        <f t="shared" si="81"/>
        <v>4</v>
      </c>
      <c r="T80" s="15">
        <f t="shared" si="82"/>
        <v>6</v>
      </c>
      <c r="U80" s="15">
        <f t="shared" si="83"/>
        <v>12</v>
      </c>
      <c r="V80" s="15">
        <f t="shared" si="84"/>
        <v>20</v>
      </c>
      <c r="W80" s="13"/>
      <c r="X80" s="15">
        <f t="shared" si="77"/>
        <v>0</v>
      </c>
      <c r="Y80" s="15">
        <f t="shared" si="77"/>
        <v>0</v>
      </c>
      <c r="Z80" s="15">
        <f t="shared" si="77"/>
        <v>0</v>
      </c>
      <c r="AA80" s="15">
        <f t="shared" si="77"/>
        <v>0</v>
      </c>
      <c r="AB80" s="15">
        <f t="shared" si="77"/>
        <v>0</v>
      </c>
      <c r="AC80" s="15">
        <f t="shared" si="78"/>
        <v>20</v>
      </c>
      <c r="AD80" s="15">
        <f t="shared" si="79"/>
        <v>20</v>
      </c>
      <c r="AE80" s="208"/>
    </row>
    <row r="81" spans="1:31" ht="147" customHeight="1" x14ac:dyDescent="0.25">
      <c r="A81" s="220"/>
      <c r="B81" s="223"/>
      <c r="C81" s="18"/>
      <c r="D81" s="47" t="s">
        <v>45</v>
      </c>
      <c r="E81" s="40"/>
      <c r="F81" s="31" t="s">
        <v>196</v>
      </c>
      <c r="G81" s="40">
        <v>6</v>
      </c>
      <c r="H81" s="41" t="s">
        <v>197</v>
      </c>
      <c r="I81" s="41" t="s">
        <v>275</v>
      </c>
      <c r="J81" s="15"/>
      <c r="K81" s="15"/>
      <c r="L81" s="15"/>
      <c r="M81" s="15"/>
      <c r="N81" s="15"/>
      <c r="O81" s="15">
        <v>1</v>
      </c>
      <c r="P81" s="244"/>
      <c r="Q81" s="15">
        <v>3</v>
      </c>
      <c r="R81" s="15">
        <f>30*0.1</f>
        <v>3</v>
      </c>
      <c r="S81" s="15">
        <f>30*0.2</f>
        <v>6</v>
      </c>
      <c r="T81" s="15">
        <f>30*0.3</f>
        <v>9</v>
      </c>
      <c r="U81" s="15">
        <f>30*0.6</f>
        <v>18</v>
      </c>
      <c r="V81" s="15">
        <f>30*1</f>
        <v>30</v>
      </c>
      <c r="W81" s="13"/>
      <c r="X81" s="15">
        <f t="shared" si="77"/>
        <v>0</v>
      </c>
      <c r="Y81" s="15">
        <f t="shared" si="77"/>
        <v>0</v>
      </c>
      <c r="Z81" s="15">
        <f t="shared" si="77"/>
        <v>0</v>
      </c>
      <c r="AA81" s="15">
        <f t="shared" si="77"/>
        <v>0</v>
      </c>
      <c r="AB81" s="15">
        <f t="shared" si="77"/>
        <v>0</v>
      </c>
      <c r="AC81" s="15">
        <f t="shared" si="78"/>
        <v>30</v>
      </c>
      <c r="AD81" s="15">
        <f t="shared" si="79"/>
        <v>30</v>
      </c>
      <c r="AE81" s="208"/>
    </row>
    <row r="82" spans="1:31" ht="117.75" customHeight="1" x14ac:dyDescent="0.25">
      <c r="A82" s="218">
        <v>6</v>
      </c>
      <c r="B82" s="221" t="s">
        <v>46</v>
      </c>
      <c r="C82" s="209"/>
      <c r="D82" s="215" t="s">
        <v>198</v>
      </c>
      <c r="E82" s="209"/>
      <c r="F82" s="215" t="s">
        <v>199</v>
      </c>
      <c r="G82" s="40">
        <v>1</v>
      </c>
      <c r="H82" s="41" t="s">
        <v>200</v>
      </c>
      <c r="I82" s="212" t="s">
        <v>343</v>
      </c>
      <c r="J82" s="15"/>
      <c r="K82" s="15"/>
      <c r="L82" s="15"/>
      <c r="M82" s="15"/>
      <c r="N82" s="15"/>
      <c r="O82" s="15">
        <v>1</v>
      </c>
      <c r="P82" s="244"/>
      <c r="Q82" s="15">
        <v>4</v>
      </c>
      <c r="R82" s="15">
        <f>40*0.1</f>
        <v>4</v>
      </c>
      <c r="S82" s="15">
        <f>40*0.2</f>
        <v>8</v>
      </c>
      <c r="T82" s="15">
        <f>40*0.3</f>
        <v>12</v>
      </c>
      <c r="U82" s="15">
        <f>40*0.6</f>
        <v>24</v>
      </c>
      <c r="V82" s="15">
        <f>40*1</f>
        <v>40</v>
      </c>
      <c r="W82" s="13"/>
      <c r="X82" s="15">
        <f t="shared" si="77"/>
        <v>0</v>
      </c>
      <c r="Y82" s="15">
        <f t="shared" si="77"/>
        <v>0</v>
      </c>
      <c r="Z82" s="15">
        <f t="shared" si="77"/>
        <v>0</v>
      </c>
      <c r="AA82" s="15">
        <f t="shared" si="77"/>
        <v>0</v>
      </c>
      <c r="AB82" s="15">
        <f t="shared" si="77"/>
        <v>0</v>
      </c>
      <c r="AC82" s="15">
        <f t="shared" si="78"/>
        <v>40</v>
      </c>
      <c r="AD82" s="15">
        <f t="shared" si="79"/>
        <v>40</v>
      </c>
      <c r="AE82" s="208">
        <f>SUM(AD82:AD91)</f>
        <v>340</v>
      </c>
    </row>
    <row r="83" spans="1:31" ht="201" customHeight="1" x14ac:dyDescent="0.25">
      <c r="A83" s="219"/>
      <c r="B83" s="222"/>
      <c r="C83" s="210"/>
      <c r="D83" s="216"/>
      <c r="E83" s="210"/>
      <c r="F83" s="216"/>
      <c r="G83" s="40">
        <v>2</v>
      </c>
      <c r="H83" s="41" t="s">
        <v>201</v>
      </c>
      <c r="I83" s="213"/>
      <c r="J83" s="15"/>
      <c r="K83" s="15"/>
      <c r="L83" s="15"/>
      <c r="M83" s="15"/>
      <c r="N83" s="15"/>
      <c r="O83" s="15">
        <v>1</v>
      </c>
      <c r="P83" s="244"/>
      <c r="Q83" s="15">
        <v>3</v>
      </c>
      <c r="R83" s="15">
        <f>30*0.1</f>
        <v>3</v>
      </c>
      <c r="S83" s="15">
        <f>30*0.2</f>
        <v>6</v>
      </c>
      <c r="T83" s="15">
        <f>30*0.3</f>
        <v>9</v>
      </c>
      <c r="U83" s="15">
        <f>30*0.6</f>
        <v>18</v>
      </c>
      <c r="V83" s="15">
        <f>30*1</f>
        <v>30</v>
      </c>
      <c r="W83" s="13"/>
      <c r="X83" s="15">
        <f t="shared" si="77"/>
        <v>0</v>
      </c>
      <c r="Y83" s="15">
        <f t="shared" si="77"/>
        <v>0</v>
      </c>
      <c r="Z83" s="15">
        <f t="shared" si="77"/>
        <v>0</v>
      </c>
      <c r="AA83" s="15">
        <f t="shared" si="77"/>
        <v>0</v>
      </c>
      <c r="AB83" s="15">
        <f t="shared" si="77"/>
        <v>0</v>
      </c>
      <c r="AC83" s="15">
        <f t="shared" si="78"/>
        <v>30</v>
      </c>
      <c r="AD83" s="15">
        <f t="shared" si="79"/>
        <v>30</v>
      </c>
      <c r="AE83" s="208"/>
    </row>
    <row r="84" spans="1:31" ht="167.25" customHeight="1" x14ac:dyDescent="0.25">
      <c r="A84" s="219"/>
      <c r="B84" s="222"/>
      <c r="C84" s="210"/>
      <c r="D84" s="216"/>
      <c r="E84" s="210"/>
      <c r="F84" s="216"/>
      <c r="G84" s="40">
        <v>3</v>
      </c>
      <c r="H84" s="41" t="s">
        <v>202</v>
      </c>
      <c r="I84" s="213"/>
      <c r="J84" s="15"/>
      <c r="K84" s="15"/>
      <c r="L84" s="15"/>
      <c r="M84" s="15"/>
      <c r="N84" s="15"/>
      <c r="O84" s="15">
        <v>1</v>
      </c>
      <c r="P84" s="244"/>
      <c r="Q84" s="15">
        <v>3</v>
      </c>
      <c r="R84" s="15">
        <f t="shared" ref="R84:R85" si="85">30*0.1</f>
        <v>3</v>
      </c>
      <c r="S84" s="15">
        <f t="shared" ref="S84:S85" si="86">30*0.2</f>
        <v>6</v>
      </c>
      <c r="T84" s="15">
        <f t="shared" ref="T84:T85" si="87">30*0.3</f>
        <v>9</v>
      </c>
      <c r="U84" s="15">
        <f t="shared" ref="U84:U85" si="88">30*0.6</f>
        <v>18</v>
      </c>
      <c r="V84" s="15">
        <f t="shared" ref="V84:V85" si="89">30*1</f>
        <v>30</v>
      </c>
      <c r="W84" s="13"/>
      <c r="X84" s="15">
        <f t="shared" si="77"/>
        <v>0</v>
      </c>
      <c r="Y84" s="15">
        <f t="shared" si="77"/>
        <v>0</v>
      </c>
      <c r="Z84" s="15">
        <f t="shared" si="77"/>
        <v>0</v>
      </c>
      <c r="AA84" s="15">
        <f t="shared" si="77"/>
        <v>0</v>
      </c>
      <c r="AB84" s="15">
        <f t="shared" si="77"/>
        <v>0</v>
      </c>
      <c r="AC84" s="15">
        <f t="shared" si="78"/>
        <v>30</v>
      </c>
      <c r="AD84" s="15">
        <f t="shared" si="79"/>
        <v>30</v>
      </c>
      <c r="AE84" s="208"/>
    </row>
    <row r="85" spans="1:31" ht="78" customHeight="1" x14ac:dyDescent="0.25">
      <c r="A85" s="219"/>
      <c r="B85" s="222"/>
      <c r="C85" s="211"/>
      <c r="D85" s="217"/>
      <c r="E85" s="211"/>
      <c r="F85" s="217"/>
      <c r="G85" s="40">
        <v>4</v>
      </c>
      <c r="H85" s="41" t="s">
        <v>203</v>
      </c>
      <c r="I85" s="214"/>
      <c r="J85" s="15"/>
      <c r="K85" s="15"/>
      <c r="L85" s="15"/>
      <c r="M85" s="15"/>
      <c r="N85" s="15"/>
      <c r="O85" s="15">
        <v>1</v>
      </c>
      <c r="P85" s="244"/>
      <c r="Q85" s="15">
        <v>3</v>
      </c>
      <c r="R85" s="15">
        <f t="shared" si="85"/>
        <v>3</v>
      </c>
      <c r="S85" s="15">
        <f t="shared" si="86"/>
        <v>6</v>
      </c>
      <c r="T85" s="15">
        <f t="shared" si="87"/>
        <v>9</v>
      </c>
      <c r="U85" s="15">
        <f t="shared" si="88"/>
        <v>18</v>
      </c>
      <c r="V85" s="15">
        <f t="shared" si="89"/>
        <v>30</v>
      </c>
      <c r="W85" s="13"/>
      <c r="X85" s="15">
        <f t="shared" si="77"/>
        <v>0</v>
      </c>
      <c r="Y85" s="15">
        <f t="shared" si="77"/>
        <v>0</v>
      </c>
      <c r="Z85" s="15">
        <f t="shared" si="77"/>
        <v>0</v>
      </c>
      <c r="AA85" s="15">
        <f t="shared" si="77"/>
        <v>0</v>
      </c>
      <c r="AB85" s="15">
        <f t="shared" si="77"/>
        <v>0</v>
      </c>
      <c r="AC85" s="15">
        <f t="shared" si="78"/>
        <v>30</v>
      </c>
      <c r="AD85" s="15">
        <f t="shared" si="79"/>
        <v>30</v>
      </c>
      <c r="AE85" s="208"/>
    </row>
    <row r="86" spans="1:31" ht="195.75" customHeight="1" x14ac:dyDescent="0.25">
      <c r="A86" s="219"/>
      <c r="B86" s="222"/>
      <c r="C86" s="209"/>
      <c r="D86" s="212" t="s">
        <v>47</v>
      </c>
      <c r="E86" s="209"/>
      <c r="F86" s="212" t="s">
        <v>204</v>
      </c>
      <c r="G86" s="40">
        <v>5</v>
      </c>
      <c r="H86" s="41" t="s">
        <v>205</v>
      </c>
      <c r="I86" s="212" t="s">
        <v>344</v>
      </c>
      <c r="J86" s="15"/>
      <c r="K86" s="15"/>
      <c r="L86" s="15"/>
      <c r="M86" s="15"/>
      <c r="N86" s="15"/>
      <c r="O86" s="15">
        <v>1</v>
      </c>
      <c r="P86" s="244"/>
      <c r="Q86" s="15">
        <v>4</v>
      </c>
      <c r="R86" s="15">
        <f t="shared" ref="R86:R87" si="90">40*0.1</f>
        <v>4</v>
      </c>
      <c r="S86" s="15">
        <f t="shared" ref="S86:S87" si="91">40*0.2</f>
        <v>8</v>
      </c>
      <c r="T86" s="15">
        <f t="shared" ref="T86:T87" si="92">40*0.3</f>
        <v>12</v>
      </c>
      <c r="U86" s="15">
        <f t="shared" ref="U86:U87" si="93">40*0.6</f>
        <v>24</v>
      </c>
      <c r="V86" s="15">
        <f t="shared" ref="V86:V87" si="94">40*1</f>
        <v>40</v>
      </c>
      <c r="W86" s="13"/>
      <c r="X86" s="15">
        <f t="shared" si="77"/>
        <v>0</v>
      </c>
      <c r="Y86" s="15">
        <f t="shared" si="77"/>
        <v>0</v>
      </c>
      <c r="Z86" s="15">
        <f t="shared" si="77"/>
        <v>0</v>
      </c>
      <c r="AA86" s="15">
        <f t="shared" si="77"/>
        <v>0</v>
      </c>
      <c r="AB86" s="15">
        <f t="shared" si="77"/>
        <v>0</v>
      </c>
      <c r="AC86" s="15">
        <f t="shared" si="78"/>
        <v>40</v>
      </c>
      <c r="AD86" s="15">
        <f t="shared" si="79"/>
        <v>40</v>
      </c>
      <c r="AE86" s="208"/>
    </row>
    <row r="87" spans="1:31" ht="66.75" customHeight="1" x14ac:dyDescent="0.25">
      <c r="A87" s="219"/>
      <c r="B87" s="222"/>
      <c r="C87" s="210"/>
      <c r="D87" s="213"/>
      <c r="E87" s="210"/>
      <c r="F87" s="213"/>
      <c r="G87" s="40">
        <v>6</v>
      </c>
      <c r="H87" s="41" t="s">
        <v>206</v>
      </c>
      <c r="I87" s="213"/>
      <c r="J87" s="15"/>
      <c r="K87" s="15"/>
      <c r="L87" s="15"/>
      <c r="M87" s="15"/>
      <c r="N87" s="15"/>
      <c r="O87" s="15">
        <v>1</v>
      </c>
      <c r="P87" s="244"/>
      <c r="Q87" s="15">
        <v>4</v>
      </c>
      <c r="R87" s="15">
        <f t="shared" si="90"/>
        <v>4</v>
      </c>
      <c r="S87" s="15">
        <f t="shared" si="91"/>
        <v>8</v>
      </c>
      <c r="T87" s="15">
        <f t="shared" si="92"/>
        <v>12</v>
      </c>
      <c r="U87" s="15">
        <f t="shared" si="93"/>
        <v>24</v>
      </c>
      <c r="V87" s="15">
        <f t="shared" si="94"/>
        <v>40</v>
      </c>
      <c r="W87" s="13"/>
      <c r="X87" s="15">
        <f t="shared" si="77"/>
        <v>0</v>
      </c>
      <c r="Y87" s="15">
        <f t="shared" si="77"/>
        <v>0</v>
      </c>
      <c r="Z87" s="15">
        <f t="shared" si="77"/>
        <v>0</v>
      </c>
      <c r="AA87" s="15">
        <f t="shared" si="77"/>
        <v>0</v>
      </c>
      <c r="AB87" s="15">
        <f t="shared" si="77"/>
        <v>0</v>
      </c>
      <c r="AC87" s="15">
        <f t="shared" si="78"/>
        <v>40</v>
      </c>
      <c r="AD87" s="15">
        <f t="shared" si="79"/>
        <v>40</v>
      </c>
      <c r="AE87" s="208"/>
    </row>
    <row r="88" spans="1:31" ht="79.5" customHeight="1" x14ac:dyDescent="0.25">
      <c r="A88" s="219"/>
      <c r="B88" s="222"/>
      <c r="C88" s="210"/>
      <c r="D88" s="213"/>
      <c r="E88" s="210"/>
      <c r="F88" s="213"/>
      <c r="G88" s="40">
        <v>7</v>
      </c>
      <c r="H88" s="41" t="s">
        <v>207</v>
      </c>
      <c r="I88" s="213"/>
      <c r="J88" s="15"/>
      <c r="K88" s="15"/>
      <c r="L88" s="15"/>
      <c r="M88" s="15"/>
      <c r="N88" s="15"/>
      <c r="O88" s="15">
        <v>1</v>
      </c>
      <c r="P88" s="244"/>
      <c r="Q88" s="15">
        <v>3</v>
      </c>
      <c r="R88" s="15">
        <f t="shared" ref="R88:R97" si="95">30*0.1</f>
        <v>3</v>
      </c>
      <c r="S88" s="15">
        <f t="shared" ref="S88:S97" si="96">30*0.2</f>
        <v>6</v>
      </c>
      <c r="T88" s="15">
        <f t="shared" ref="T88:T97" si="97">30*0.3</f>
        <v>9</v>
      </c>
      <c r="U88" s="15">
        <f t="shared" ref="U88:U97" si="98">30*0.6</f>
        <v>18</v>
      </c>
      <c r="V88" s="15">
        <f t="shared" ref="V88:V97" si="99">30*1</f>
        <v>30</v>
      </c>
      <c r="W88" s="13"/>
      <c r="X88" s="15">
        <f t="shared" si="77"/>
        <v>0</v>
      </c>
      <c r="Y88" s="15">
        <f t="shared" si="77"/>
        <v>0</v>
      </c>
      <c r="Z88" s="15">
        <f t="shared" si="77"/>
        <v>0</v>
      </c>
      <c r="AA88" s="15">
        <f t="shared" si="77"/>
        <v>0</v>
      </c>
      <c r="AB88" s="15">
        <f t="shared" ref="AB88:AB127" si="100">N88*U88</f>
        <v>0</v>
      </c>
      <c r="AC88" s="15">
        <f t="shared" si="78"/>
        <v>30</v>
      </c>
      <c r="AD88" s="15">
        <f t="shared" si="79"/>
        <v>30</v>
      </c>
      <c r="AE88" s="208"/>
    </row>
    <row r="89" spans="1:31" ht="47.25" customHeight="1" x14ac:dyDescent="0.25">
      <c r="A89" s="219"/>
      <c r="B89" s="222"/>
      <c r="C89" s="211"/>
      <c r="D89" s="214"/>
      <c r="E89" s="211"/>
      <c r="F89" s="214"/>
      <c r="G89" s="40">
        <v>8</v>
      </c>
      <c r="H89" s="41" t="s">
        <v>208</v>
      </c>
      <c r="I89" s="214"/>
      <c r="J89" s="15"/>
      <c r="K89" s="15"/>
      <c r="L89" s="15"/>
      <c r="M89" s="15"/>
      <c r="N89" s="15"/>
      <c r="O89" s="15">
        <v>1</v>
      </c>
      <c r="P89" s="244"/>
      <c r="Q89" s="15">
        <v>3</v>
      </c>
      <c r="R89" s="15">
        <f t="shared" si="95"/>
        <v>3</v>
      </c>
      <c r="S89" s="15">
        <f t="shared" si="96"/>
        <v>6</v>
      </c>
      <c r="T89" s="15">
        <f t="shared" si="97"/>
        <v>9</v>
      </c>
      <c r="U89" s="15">
        <f t="shared" si="98"/>
        <v>18</v>
      </c>
      <c r="V89" s="15">
        <f t="shared" si="99"/>
        <v>30</v>
      </c>
      <c r="W89" s="13"/>
      <c r="X89" s="15">
        <f t="shared" si="77"/>
        <v>0</v>
      </c>
      <c r="Y89" s="15">
        <f t="shared" si="77"/>
        <v>0</v>
      </c>
      <c r="Z89" s="15">
        <f t="shared" si="77"/>
        <v>0</v>
      </c>
      <c r="AA89" s="15">
        <f t="shared" si="77"/>
        <v>0</v>
      </c>
      <c r="AB89" s="15">
        <f t="shared" si="100"/>
        <v>0</v>
      </c>
      <c r="AC89" s="15">
        <f t="shared" si="78"/>
        <v>30</v>
      </c>
      <c r="AD89" s="15">
        <f t="shared" si="79"/>
        <v>30</v>
      </c>
      <c r="AE89" s="208"/>
    </row>
    <row r="90" spans="1:31" ht="116.25" customHeight="1" x14ac:dyDescent="0.25">
      <c r="A90" s="219"/>
      <c r="B90" s="222"/>
      <c r="C90" s="209"/>
      <c r="D90" s="212" t="s">
        <v>48</v>
      </c>
      <c r="E90" s="209"/>
      <c r="F90" s="212" t="s">
        <v>209</v>
      </c>
      <c r="G90" s="40">
        <v>9</v>
      </c>
      <c r="H90" s="41" t="s">
        <v>210</v>
      </c>
      <c r="I90" s="212" t="s">
        <v>345</v>
      </c>
      <c r="J90" s="15"/>
      <c r="K90" s="15"/>
      <c r="L90" s="15"/>
      <c r="M90" s="15"/>
      <c r="N90" s="15"/>
      <c r="O90" s="15">
        <v>1</v>
      </c>
      <c r="P90" s="244"/>
      <c r="Q90" s="15">
        <v>4</v>
      </c>
      <c r="R90" s="15">
        <v>8</v>
      </c>
      <c r="S90" s="15">
        <v>12</v>
      </c>
      <c r="T90" s="15">
        <v>32</v>
      </c>
      <c r="U90" s="15">
        <v>40</v>
      </c>
      <c r="V90" s="15">
        <v>40</v>
      </c>
      <c r="W90" s="13"/>
      <c r="X90" s="15">
        <f t="shared" si="77"/>
        <v>0</v>
      </c>
      <c r="Y90" s="15">
        <f t="shared" si="77"/>
        <v>0</v>
      </c>
      <c r="Z90" s="15">
        <f t="shared" si="77"/>
        <v>0</v>
      </c>
      <c r="AA90" s="15">
        <f t="shared" si="77"/>
        <v>0</v>
      </c>
      <c r="AB90" s="15">
        <f t="shared" si="100"/>
        <v>0</v>
      </c>
      <c r="AC90" s="15">
        <f t="shared" si="78"/>
        <v>40</v>
      </c>
      <c r="AD90" s="15">
        <f t="shared" si="79"/>
        <v>40</v>
      </c>
      <c r="AE90" s="208"/>
    </row>
    <row r="91" spans="1:31" ht="125.25" customHeight="1" x14ac:dyDescent="0.25">
      <c r="A91" s="220"/>
      <c r="B91" s="223"/>
      <c r="C91" s="211"/>
      <c r="D91" s="214"/>
      <c r="E91" s="211"/>
      <c r="F91" s="214"/>
      <c r="G91" s="40">
        <v>10</v>
      </c>
      <c r="H91" s="41" t="s">
        <v>211</v>
      </c>
      <c r="I91" s="214"/>
      <c r="J91" s="15"/>
      <c r="K91" s="15"/>
      <c r="L91" s="15"/>
      <c r="M91" s="15"/>
      <c r="N91" s="15"/>
      <c r="O91" s="15">
        <v>1</v>
      </c>
      <c r="P91" s="244"/>
      <c r="Q91" s="15">
        <v>3</v>
      </c>
      <c r="R91" s="15">
        <f t="shared" si="95"/>
        <v>3</v>
      </c>
      <c r="S91" s="15">
        <f t="shared" si="96"/>
        <v>6</v>
      </c>
      <c r="T91" s="15">
        <f t="shared" si="97"/>
        <v>9</v>
      </c>
      <c r="U91" s="15">
        <f t="shared" si="98"/>
        <v>18</v>
      </c>
      <c r="V91" s="15">
        <f t="shared" si="99"/>
        <v>30</v>
      </c>
      <c r="W91" s="13"/>
      <c r="X91" s="15">
        <f t="shared" si="77"/>
        <v>0</v>
      </c>
      <c r="Y91" s="15">
        <f t="shared" si="77"/>
        <v>0</v>
      </c>
      <c r="Z91" s="15">
        <f t="shared" si="77"/>
        <v>0</v>
      </c>
      <c r="AA91" s="15">
        <f t="shared" si="77"/>
        <v>0</v>
      </c>
      <c r="AB91" s="15">
        <f t="shared" si="100"/>
        <v>0</v>
      </c>
      <c r="AC91" s="15">
        <f t="shared" si="78"/>
        <v>30</v>
      </c>
      <c r="AD91" s="15">
        <f t="shared" si="79"/>
        <v>30</v>
      </c>
      <c r="AE91" s="208"/>
    </row>
    <row r="92" spans="1:31" ht="147" customHeight="1" x14ac:dyDescent="0.25">
      <c r="A92" s="218">
        <v>7</v>
      </c>
      <c r="B92" s="221" t="s">
        <v>49</v>
      </c>
      <c r="C92" s="209"/>
      <c r="D92" s="212" t="s">
        <v>212</v>
      </c>
      <c r="E92" s="209"/>
      <c r="F92" s="212" t="s">
        <v>213</v>
      </c>
      <c r="G92" s="40">
        <v>1</v>
      </c>
      <c r="H92" s="41" t="s">
        <v>214</v>
      </c>
      <c r="I92" s="212" t="s">
        <v>346</v>
      </c>
      <c r="J92" s="15"/>
      <c r="K92" s="15"/>
      <c r="L92" s="15"/>
      <c r="M92" s="15"/>
      <c r="N92" s="15"/>
      <c r="O92" s="15">
        <v>1</v>
      </c>
      <c r="P92" s="244"/>
      <c r="Q92" s="15">
        <v>3</v>
      </c>
      <c r="R92" s="15">
        <f t="shared" si="95"/>
        <v>3</v>
      </c>
      <c r="S92" s="15">
        <f t="shared" si="96"/>
        <v>6</v>
      </c>
      <c r="T92" s="15">
        <f t="shared" si="97"/>
        <v>9</v>
      </c>
      <c r="U92" s="15">
        <f t="shared" si="98"/>
        <v>18</v>
      </c>
      <c r="V92" s="15">
        <f t="shared" si="99"/>
        <v>30</v>
      </c>
      <c r="W92" s="13"/>
      <c r="X92" s="15">
        <f t="shared" si="77"/>
        <v>0</v>
      </c>
      <c r="Y92" s="15">
        <f t="shared" si="77"/>
        <v>0</v>
      </c>
      <c r="Z92" s="15">
        <f t="shared" si="77"/>
        <v>0</v>
      </c>
      <c r="AA92" s="15">
        <f t="shared" si="77"/>
        <v>0</v>
      </c>
      <c r="AB92" s="15">
        <f t="shared" si="100"/>
        <v>0</v>
      </c>
      <c r="AC92" s="15">
        <f t="shared" si="78"/>
        <v>30</v>
      </c>
      <c r="AD92" s="15">
        <f t="shared" si="79"/>
        <v>30</v>
      </c>
      <c r="AE92" s="208">
        <f>SUM(AD92:AD98)</f>
        <v>200</v>
      </c>
    </row>
    <row r="93" spans="1:31" ht="123.75" customHeight="1" x14ac:dyDescent="0.25">
      <c r="A93" s="219"/>
      <c r="B93" s="222"/>
      <c r="C93" s="210"/>
      <c r="D93" s="213"/>
      <c r="E93" s="210"/>
      <c r="F93" s="213"/>
      <c r="G93" s="40">
        <v>2</v>
      </c>
      <c r="H93" s="41" t="s">
        <v>215</v>
      </c>
      <c r="I93" s="213"/>
      <c r="J93" s="15"/>
      <c r="K93" s="15"/>
      <c r="L93" s="15"/>
      <c r="M93" s="15"/>
      <c r="N93" s="15"/>
      <c r="O93" s="15">
        <v>1</v>
      </c>
      <c r="P93" s="244"/>
      <c r="Q93" s="15">
        <v>3</v>
      </c>
      <c r="R93" s="15">
        <f t="shared" si="95"/>
        <v>3</v>
      </c>
      <c r="S93" s="15">
        <f t="shared" si="96"/>
        <v>6</v>
      </c>
      <c r="T93" s="15">
        <f t="shared" si="97"/>
        <v>9</v>
      </c>
      <c r="U93" s="15">
        <f t="shared" si="98"/>
        <v>18</v>
      </c>
      <c r="V93" s="15">
        <f t="shared" si="99"/>
        <v>30</v>
      </c>
      <c r="W93" s="13"/>
      <c r="X93" s="15">
        <f t="shared" si="77"/>
        <v>0</v>
      </c>
      <c r="Y93" s="15">
        <f t="shared" si="77"/>
        <v>0</v>
      </c>
      <c r="Z93" s="15">
        <f t="shared" si="77"/>
        <v>0</v>
      </c>
      <c r="AA93" s="15">
        <f t="shared" si="77"/>
        <v>0</v>
      </c>
      <c r="AB93" s="15">
        <f t="shared" si="100"/>
        <v>0</v>
      </c>
      <c r="AC93" s="15">
        <f t="shared" si="78"/>
        <v>30</v>
      </c>
      <c r="AD93" s="15">
        <f t="shared" si="79"/>
        <v>30</v>
      </c>
      <c r="AE93" s="208"/>
    </row>
    <row r="94" spans="1:31" ht="78.75" customHeight="1" x14ac:dyDescent="0.25">
      <c r="A94" s="219"/>
      <c r="B94" s="222"/>
      <c r="C94" s="211"/>
      <c r="D94" s="214"/>
      <c r="E94" s="211"/>
      <c r="F94" s="214"/>
      <c r="G94" s="40">
        <v>3</v>
      </c>
      <c r="H94" s="41" t="s">
        <v>216</v>
      </c>
      <c r="I94" s="214"/>
      <c r="J94" s="15"/>
      <c r="K94" s="15"/>
      <c r="L94" s="15"/>
      <c r="M94" s="15"/>
      <c r="N94" s="15"/>
      <c r="O94" s="15">
        <v>1</v>
      </c>
      <c r="P94" s="244"/>
      <c r="Q94" s="15">
        <v>3</v>
      </c>
      <c r="R94" s="15">
        <f t="shared" si="95"/>
        <v>3</v>
      </c>
      <c r="S94" s="15">
        <f t="shared" si="96"/>
        <v>6</v>
      </c>
      <c r="T94" s="15">
        <f t="shared" si="97"/>
        <v>9</v>
      </c>
      <c r="U94" s="15">
        <f t="shared" si="98"/>
        <v>18</v>
      </c>
      <c r="V94" s="15">
        <f t="shared" si="99"/>
        <v>30</v>
      </c>
      <c r="W94" s="13"/>
      <c r="X94" s="15">
        <f t="shared" si="77"/>
        <v>0</v>
      </c>
      <c r="Y94" s="15">
        <f t="shared" si="77"/>
        <v>0</v>
      </c>
      <c r="Z94" s="15">
        <f t="shared" si="77"/>
        <v>0</v>
      </c>
      <c r="AA94" s="15">
        <f t="shared" si="77"/>
        <v>0</v>
      </c>
      <c r="AB94" s="15">
        <f t="shared" si="100"/>
        <v>0</v>
      </c>
      <c r="AC94" s="15">
        <f t="shared" si="78"/>
        <v>30</v>
      </c>
      <c r="AD94" s="15">
        <f t="shared" si="79"/>
        <v>30</v>
      </c>
      <c r="AE94" s="208"/>
    </row>
    <row r="95" spans="1:31" ht="74.25" customHeight="1" x14ac:dyDescent="0.25">
      <c r="A95" s="219"/>
      <c r="B95" s="222"/>
      <c r="C95" s="209"/>
      <c r="D95" s="212" t="s">
        <v>217</v>
      </c>
      <c r="E95" s="209"/>
      <c r="F95" s="212" t="s">
        <v>218</v>
      </c>
      <c r="G95" s="40">
        <v>4</v>
      </c>
      <c r="H95" s="41" t="s">
        <v>219</v>
      </c>
      <c r="I95" s="212" t="s">
        <v>347</v>
      </c>
      <c r="J95" s="15"/>
      <c r="K95" s="15"/>
      <c r="L95" s="15"/>
      <c r="M95" s="15"/>
      <c r="N95" s="15"/>
      <c r="O95" s="15">
        <v>1</v>
      </c>
      <c r="P95" s="244"/>
      <c r="Q95" s="15">
        <v>3</v>
      </c>
      <c r="R95" s="15">
        <f t="shared" si="95"/>
        <v>3</v>
      </c>
      <c r="S95" s="15">
        <f t="shared" si="96"/>
        <v>6</v>
      </c>
      <c r="T95" s="15">
        <f t="shared" si="97"/>
        <v>9</v>
      </c>
      <c r="U95" s="15">
        <f t="shared" si="98"/>
        <v>18</v>
      </c>
      <c r="V95" s="15">
        <f t="shared" si="99"/>
        <v>30</v>
      </c>
      <c r="W95" s="13"/>
      <c r="X95" s="15">
        <f t="shared" si="77"/>
        <v>0</v>
      </c>
      <c r="Y95" s="15">
        <f t="shared" si="77"/>
        <v>0</v>
      </c>
      <c r="Z95" s="15">
        <f t="shared" si="77"/>
        <v>0</v>
      </c>
      <c r="AA95" s="15">
        <f t="shared" si="77"/>
        <v>0</v>
      </c>
      <c r="AB95" s="15">
        <f t="shared" si="100"/>
        <v>0</v>
      </c>
      <c r="AC95" s="15">
        <f t="shared" si="78"/>
        <v>30</v>
      </c>
      <c r="AD95" s="15">
        <f t="shared" si="79"/>
        <v>30</v>
      </c>
      <c r="AE95" s="208"/>
    </row>
    <row r="96" spans="1:31" ht="156.75" customHeight="1" x14ac:dyDescent="0.25">
      <c r="A96" s="219"/>
      <c r="B96" s="222"/>
      <c r="C96" s="211"/>
      <c r="D96" s="214"/>
      <c r="E96" s="211"/>
      <c r="F96" s="214"/>
      <c r="G96" s="40">
        <v>5</v>
      </c>
      <c r="H96" s="41" t="s">
        <v>220</v>
      </c>
      <c r="I96" s="214"/>
      <c r="J96" s="15"/>
      <c r="K96" s="15"/>
      <c r="L96" s="15"/>
      <c r="M96" s="15"/>
      <c r="N96" s="15"/>
      <c r="O96" s="15">
        <v>1</v>
      </c>
      <c r="P96" s="244"/>
      <c r="Q96" s="15">
        <v>3</v>
      </c>
      <c r="R96" s="15">
        <f t="shared" si="95"/>
        <v>3</v>
      </c>
      <c r="S96" s="15">
        <f t="shared" si="96"/>
        <v>6</v>
      </c>
      <c r="T96" s="15">
        <f t="shared" si="97"/>
        <v>9</v>
      </c>
      <c r="U96" s="15">
        <f t="shared" si="98"/>
        <v>18</v>
      </c>
      <c r="V96" s="15">
        <f t="shared" si="99"/>
        <v>30</v>
      </c>
      <c r="W96" s="13"/>
      <c r="X96" s="15">
        <f t="shared" si="77"/>
        <v>0</v>
      </c>
      <c r="Y96" s="15">
        <f t="shared" si="77"/>
        <v>0</v>
      </c>
      <c r="Z96" s="15">
        <f t="shared" si="77"/>
        <v>0</v>
      </c>
      <c r="AA96" s="15">
        <f t="shared" si="77"/>
        <v>0</v>
      </c>
      <c r="AB96" s="15">
        <f t="shared" si="100"/>
        <v>0</v>
      </c>
      <c r="AC96" s="15">
        <f t="shared" si="78"/>
        <v>30</v>
      </c>
      <c r="AD96" s="15">
        <f t="shared" si="79"/>
        <v>30</v>
      </c>
      <c r="AE96" s="208"/>
    </row>
    <row r="97" spans="1:31" ht="131.25" customHeight="1" x14ac:dyDescent="0.25">
      <c r="A97" s="219"/>
      <c r="B97" s="222"/>
      <c r="C97" s="209"/>
      <c r="D97" s="212" t="s">
        <v>50</v>
      </c>
      <c r="E97" s="209"/>
      <c r="F97" s="212" t="s">
        <v>221</v>
      </c>
      <c r="G97" s="40">
        <v>6</v>
      </c>
      <c r="H97" s="41" t="s">
        <v>222</v>
      </c>
      <c r="I97" s="212" t="s">
        <v>348</v>
      </c>
      <c r="J97" s="15"/>
      <c r="K97" s="15"/>
      <c r="L97" s="15"/>
      <c r="M97" s="15"/>
      <c r="N97" s="15"/>
      <c r="O97" s="15">
        <v>1</v>
      </c>
      <c r="P97" s="244"/>
      <c r="Q97" s="15">
        <v>3</v>
      </c>
      <c r="R97" s="15">
        <f t="shared" si="95"/>
        <v>3</v>
      </c>
      <c r="S97" s="15">
        <f t="shared" si="96"/>
        <v>6</v>
      </c>
      <c r="T97" s="15">
        <f t="shared" si="97"/>
        <v>9</v>
      </c>
      <c r="U97" s="15">
        <f t="shared" si="98"/>
        <v>18</v>
      </c>
      <c r="V97" s="15">
        <f t="shared" si="99"/>
        <v>30</v>
      </c>
      <c r="W97" s="13"/>
      <c r="X97" s="15">
        <f t="shared" si="77"/>
        <v>0</v>
      </c>
      <c r="Y97" s="15">
        <f t="shared" si="77"/>
        <v>0</v>
      </c>
      <c r="Z97" s="15">
        <f t="shared" si="77"/>
        <v>0</v>
      </c>
      <c r="AA97" s="15">
        <f t="shared" si="77"/>
        <v>0</v>
      </c>
      <c r="AB97" s="15">
        <f t="shared" si="100"/>
        <v>0</v>
      </c>
      <c r="AC97" s="15">
        <f t="shared" si="78"/>
        <v>30</v>
      </c>
      <c r="AD97" s="15">
        <f t="shared" si="79"/>
        <v>30</v>
      </c>
      <c r="AE97" s="208"/>
    </row>
    <row r="98" spans="1:31" ht="128.25" customHeight="1" x14ac:dyDescent="0.25">
      <c r="A98" s="220"/>
      <c r="B98" s="223"/>
      <c r="C98" s="211"/>
      <c r="D98" s="214"/>
      <c r="E98" s="211"/>
      <c r="F98" s="214"/>
      <c r="G98" s="40">
        <v>7</v>
      </c>
      <c r="H98" s="41" t="s">
        <v>223</v>
      </c>
      <c r="I98" s="214"/>
      <c r="J98" s="15"/>
      <c r="K98" s="15"/>
      <c r="L98" s="15"/>
      <c r="M98" s="15"/>
      <c r="N98" s="15"/>
      <c r="O98" s="15">
        <v>1</v>
      </c>
      <c r="P98" s="244"/>
      <c r="Q98" s="15">
        <v>2</v>
      </c>
      <c r="R98" s="15">
        <f>20*0.1</f>
        <v>2</v>
      </c>
      <c r="S98" s="15">
        <f>20*0.2</f>
        <v>4</v>
      </c>
      <c r="T98" s="15">
        <f>20*0.3</f>
        <v>6</v>
      </c>
      <c r="U98" s="15">
        <f>20*0.6</f>
        <v>12</v>
      </c>
      <c r="V98" s="15">
        <f>20*1</f>
        <v>20</v>
      </c>
      <c r="W98" s="13"/>
      <c r="X98" s="15">
        <f t="shared" si="77"/>
        <v>0</v>
      </c>
      <c r="Y98" s="15">
        <f t="shared" si="77"/>
        <v>0</v>
      </c>
      <c r="Z98" s="15">
        <f t="shared" si="77"/>
        <v>0</v>
      </c>
      <c r="AA98" s="15">
        <f t="shared" si="77"/>
        <v>0</v>
      </c>
      <c r="AB98" s="15">
        <f t="shared" si="100"/>
        <v>0</v>
      </c>
      <c r="AC98" s="15">
        <f t="shared" si="78"/>
        <v>20</v>
      </c>
      <c r="AD98" s="15">
        <f t="shared" si="79"/>
        <v>20</v>
      </c>
      <c r="AE98" s="208"/>
    </row>
    <row r="99" spans="1:31" ht="65.25" customHeight="1" x14ac:dyDescent="0.25">
      <c r="A99" s="218">
        <v>8</v>
      </c>
      <c r="B99" s="221" t="s">
        <v>51</v>
      </c>
      <c r="C99" s="209"/>
      <c r="D99" s="212" t="s">
        <v>224</v>
      </c>
      <c r="E99" s="234"/>
      <c r="F99" s="233" t="s">
        <v>225</v>
      </c>
      <c r="G99" s="40">
        <v>1</v>
      </c>
      <c r="H99" s="41" t="s">
        <v>226</v>
      </c>
      <c r="I99" s="212" t="s">
        <v>274</v>
      </c>
      <c r="J99" s="15"/>
      <c r="K99" s="15"/>
      <c r="L99" s="15"/>
      <c r="M99" s="15"/>
      <c r="N99" s="15"/>
      <c r="O99" s="15">
        <v>1</v>
      </c>
      <c r="P99" s="244"/>
      <c r="Q99" s="15">
        <v>1.5</v>
      </c>
      <c r="R99" s="15">
        <f>15*0.1</f>
        <v>1.5</v>
      </c>
      <c r="S99" s="15">
        <f>15*0.2</f>
        <v>3</v>
      </c>
      <c r="T99" s="15">
        <f>15*0.3</f>
        <v>4.5</v>
      </c>
      <c r="U99" s="15">
        <f>15*0.6</f>
        <v>9</v>
      </c>
      <c r="V99" s="15">
        <f>15*1</f>
        <v>15</v>
      </c>
      <c r="W99" s="13"/>
      <c r="X99" s="15">
        <f t="shared" si="77"/>
        <v>0</v>
      </c>
      <c r="Y99" s="15">
        <f t="shared" si="77"/>
        <v>0</v>
      </c>
      <c r="Z99" s="15">
        <f t="shared" si="77"/>
        <v>0</v>
      </c>
      <c r="AA99" s="15">
        <f t="shared" si="77"/>
        <v>0</v>
      </c>
      <c r="AB99" s="15">
        <f t="shared" si="100"/>
        <v>0</v>
      </c>
      <c r="AC99" s="15">
        <f t="shared" si="78"/>
        <v>15</v>
      </c>
      <c r="AD99" s="15">
        <f t="shared" si="79"/>
        <v>15</v>
      </c>
      <c r="AE99" s="208">
        <f>SUM(AD99:AD103)</f>
        <v>60</v>
      </c>
    </row>
    <row r="100" spans="1:31" ht="73.5" customHeight="1" x14ac:dyDescent="0.25">
      <c r="A100" s="219"/>
      <c r="B100" s="222"/>
      <c r="C100" s="210"/>
      <c r="D100" s="213"/>
      <c r="E100" s="234"/>
      <c r="F100" s="233"/>
      <c r="G100" s="40">
        <v>2</v>
      </c>
      <c r="H100" s="41" t="s">
        <v>227</v>
      </c>
      <c r="I100" s="213"/>
      <c r="J100" s="15"/>
      <c r="K100" s="15"/>
      <c r="L100" s="15"/>
      <c r="M100" s="15"/>
      <c r="N100" s="15"/>
      <c r="O100" s="15">
        <v>1</v>
      </c>
      <c r="P100" s="244"/>
      <c r="Q100" s="15">
        <v>1</v>
      </c>
      <c r="R100" s="15">
        <f>10*0.1</f>
        <v>1</v>
      </c>
      <c r="S100" s="15">
        <f>10*0.2</f>
        <v>2</v>
      </c>
      <c r="T100" s="15">
        <f>10*0.3</f>
        <v>3</v>
      </c>
      <c r="U100" s="15">
        <f>10*0.6</f>
        <v>6</v>
      </c>
      <c r="V100" s="15">
        <f>10*1</f>
        <v>10</v>
      </c>
      <c r="W100" s="13"/>
      <c r="X100" s="15">
        <f t="shared" si="77"/>
        <v>0</v>
      </c>
      <c r="Y100" s="15">
        <f t="shared" si="77"/>
        <v>0</v>
      </c>
      <c r="Z100" s="15">
        <f t="shared" si="77"/>
        <v>0</v>
      </c>
      <c r="AA100" s="15">
        <f t="shared" si="77"/>
        <v>0</v>
      </c>
      <c r="AB100" s="15">
        <f t="shared" si="100"/>
        <v>0</v>
      </c>
      <c r="AC100" s="15">
        <f t="shared" si="78"/>
        <v>10</v>
      </c>
      <c r="AD100" s="15">
        <f t="shared" si="79"/>
        <v>10</v>
      </c>
      <c r="AE100" s="208"/>
    </row>
    <row r="101" spans="1:31" ht="57" customHeight="1" x14ac:dyDescent="0.25">
      <c r="A101" s="219"/>
      <c r="B101" s="222"/>
      <c r="C101" s="210"/>
      <c r="D101" s="213"/>
      <c r="E101" s="234"/>
      <c r="F101" s="233" t="s">
        <v>231</v>
      </c>
      <c r="G101" s="40">
        <v>3</v>
      </c>
      <c r="H101" s="41" t="s">
        <v>228</v>
      </c>
      <c r="I101" s="213"/>
      <c r="J101" s="15"/>
      <c r="K101" s="15"/>
      <c r="L101" s="15"/>
      <c r="M101" s="15"/>
      <c r="N101" s="15"/>
      <c r="O101" s="15">
        <v>1</v>
      </c>
      <c r="P101" s="244"/>
      <c r="Q101" s="15">
        <v>1.5</v>
      </c>
      <c r="R101" s="15">
        <f>15*0.1</f>
        <v>1.5</v>
      </c>
      <c r="S101" s="15">
        <f>15*0.2</f>
        <v>3</v>
      </c>
      <c r="T101" s="15">
        <f>15*0.3</f>
        <v>4.5</v>
      </c>
      <c r="U101" s="15">
        <f>15*0.6</f>
        <v>9</v>
      </c>
      <c r="V101" s="15">
        <f>15*1</f>
        <v>15</v>
      </c>
      <c r="W101" s="13"/>
      <c r="X101" s="15">
        <f t="shared" si="77"/>
        <v>0</v>
      </c>
      <c r="Y101" s="15">
        <f t="shared" si="77"/>
        <v>0</v>
      </c>
      <c r="Z101" s="15">
        <f t="shared" si="77"/>
        <v>0</v>
      </c>
      <c r="AA101" s="15">
        <f t="shared" si="77"/>
        <v>0</v>
      </c>
      <c r="AB101" s="15">
        <f t="shared" si="100"/>
        <v>0</v>
      </c>
      <c r="AC101" s="15">
        <f t="shared" si="78"/>
        <v>15</v>
      </c>
      <c r="AD101" s="15">
        <f t="shared" si="79"/>
        <v>15</v>
      </c>
      <c r="AE101" s="208"/>
    </row>
    <row r="102" spans="1:31" ht="85.5" customHeight="1" x14ac:dyDescent="0.25">
      <c r="A102" s="219"/>
      <c r="B102" s="222"/>
      <c r="C102" s="210"/>
      <c r="D102" s="213"/>
      <c r="E102" s="234"/>
      <c r="F102" s="233"/>
      <c r="G102" s="40">
        <v>4</v>
      </c>
      <c r="H102" s="41" t="s">
        <v>229</v>
      </c>
      <c r="I102" s="213"/>
      <c r="J102" s="15"/>
      <c r="K102" s="15"/>
      <c r="L102" s="15"/>
      <c r="M102" s="15"/>
      <c r="N102" s="15"/>
      <c r="O102" s="15">
        <v>1</v>
      </c>
      <c r="P102" s="244"/>
      <c r="Q102" s="15">
        <v>1</v>
      </c>
      <c r="R102" s="15">
        <f t="shared" ref="R102:R103" si="101">10*0.1</f>
        <v>1</v>
      </c>
      <c r="S102" s="15">
        <f t="shared" ref="S102:S103" si="102">10*0.2</f>
        <v>2</v>
      </c>
      <c r="T102" s="15">
        <f t="shared" ref="T102:T103" si="103">10*0.3</f>
        <v>3</v>
      </c>
      <c r="U102" s="15">
        <f t="shared" ref="U102:U103" si="104">10*0.6</f>
        <v>6</v>
      </c>
      <c r="V102" s="15">
        <f t="shared" ref="V102:V103" si="105">10*1</f>
        <v>10</v>
      </c>
      <c r="W102" s="13"/>
      <c r="X102" s="15">
        <f t="shared" si="77"/>
        <v>0</v>
      </c>
      <c r="Y102" s="15">
        <f t="shared" si="77"/>
        <v>0</v>
      </c>
      <c r="Z102" s="15">
        <f t="shared" si="77"/>
        <v>0</v>
      </c>
      <c r="AA102" s="15">
        <f t="shared" si="77"/>
        <v>0</v>
      </c>
      <c r="AB102" s="15">
        <f t="shared" si="100"/>
        <v>0</v>
      </c>
      <c r="AC102" s="15">
        <f t="shared" si="78"/>
        <v>10</v>
      </c>
      <c r="AD102" s="15">
        <f t="shared" si="79"/>
        <v>10</v>
      </c>
      <c r="AE102" s="208"/>
    </row>
    <row r="103" spans="1:31" ht="60.75" customHeight="1" x14ac:dyDescent="0.25">
      <c r="A103" s="220"/>
      <c r="B103" s="223"/>
      <c r="C103" s="211"/>
      <c r="D103" s="214"/>
      <c r="E103" s="234"/>
      <c r="F103" s="233"/>
      <c r="G103" s="40">
        <v>5</v>
      </c>
      <c r="H103" s="41" t="s">
        <v>230</v>
      </c>
      <c r="I103" s="214"/>
      <c r="J103" s="15"/>
      <c r="K103" s="15"/>
      <c r="L103" s="15"/>
      <c r="M103" s="15"/>
      <c r="N103" s="15"/>
      <c r="O103" s="15">
        <v>1</v>
      </c>
      <c r="P103" s="244"/>
      <c r="Q103" s="15">
        <v>1</v>
      </c>
      <c r="R103" s="15">
        <f t="shared" si="101"/>
        <v>1</v>
      </c>
      <c r="S103" s="15">
        <f t="shared" si="102"/>
        <v>2</v>
      </c>
      <c r="T103" s="15">
        <f t="shared" si="103"/>
        <v>3</v>
      </c>
      <c r="U103" s="15">
        <f t="shared" si="104"/>
        <v>6</v>
      </c>
      <c r="V103" s="15">
        <f t="shared" si="105"/>
        <v>10</v>
      </c>
      <c r="W103" s="13"/>
      <c r="X103" s="15">
        <f t="shared" si="77"/>
        <v>0</v>
      </c>
      <c r="Y103" s="15">
        <f t="shared" si="77"/>
        <v>0</v>
      </c>
      <c r="Z103" s="15">
        <f t="shared" si="77"/>
        <v>0</v>
      </c>
      <c r="AA103" s="15">
        <f t="shared" si="77"/>
        <v>0</v>
      </c>
      <c r="AB103" s="15">
        <f t="shared" si="100"/>
        <v>0</v>
      </c>
      <c r="AC103" s="15">
        <f t="shared" si="78"/>
        <v>10</v>
      </c>
      <c r="AD103" s="15">
        <f t="shared" si="79"/>
        <v>10</v>
      </c>
      <c r="AE103" s="208"/>
    </row>
    <row r="104" spans="1:31" ht="106.5" customHeight="1" x14ac:dyDescent="0.25">
      <c r="A104" s="218">
        <v>9</v>
      </c>
      <c r="B104" s="221" t="s">
        <v>52</v>
      </c>
      <c r="C104" s="209"/>
      <c r="D104" s="212" t="s">
        <v>232</v>
      </c>
      <c r="E104" s="209"/>
      <c r="F104" s="212" t="s">
        <v>233</v>
      </c>
      <c r="G104" s="40">
        <v>1</v>
      </c>
      <c r="H104" s="41" t="s">
        <v>234</v>
      </c>
      <c r="I104" s="212" t="s">
        <v>273</v>
      </c>
      <c r="J104" s="15"/>
      <c r="K104" s="15"/>
      <c r="L104" s="15"/>
      <c r="M104" s="15"/>
      <c r="N104" s="15"/>
      <c r="O104" s="15">
        <v>1</v>
      </c>
      <c r="P104" s="244"/>
      <c r="Q104" s="15">
        <v>4</v>
      </c>
      <c r="R104" s="15">
        <f>40*0.1</f>
        <v>4</v>
      </c>
      <c r="S104" s="15">
        <f>40*0.2</f>
        <v>8</v>
      </c>
      <c r="T104" s="15">
        <f>40*0.3</f>
        <v>12</v>
      </c>
      <c r="U104" s="15">
        <f>40*0.6</f>
        <v>24</v>
      </c>
      <c r="V104" s="15">
        <f>40*1</f>
        <v>40</v>
      </c>
      <c r="W104" s="13"/>
      <c r="X104" s="15">
        <f t="shared" si="77"/>
        <v>0</v>
      </c>
      <c r="Y104" s="15">
        <f t="shared" si="77"/>
        <v>0</v>
      </c>
      <c r="Z104" s="15">
        <f t="shared" si="77"/>
        <v>0</v>
      </c>
      <c r="AA104" s="15">
        <f t="shared" si="77"/>
        <v>0</v>
      </c>
      <c r="AB104" s="15">
        <f t="shared" si="100"/>
        <v>0</v>
      </c>
      <c r="AC104" s="15">
        <f t="shared" si="78"/>
        <v>40</v>
      </c>
      <c r="AD104" s="15">
        <f t="shared" si="79"/>
        <v>40</v>
      </c>
      <c r="AE104" s="208">
        <f>SUM(AD104:AD105)</f>
        <v>80</v>
      </c>
    </row>
    <row r="105" spans="1:31" ht="81" customHeight="1" x14ac:dyDescent="0.25">
      <c r="A105" s="220"/>
      <c r="B105" s="223"/>
      <c r="C105" s="211"/>
      <c r="D105" s="214"/>
      <c r="E105" s="211"/>
      <c r="F105" s="214"/>
      <c r="G105" s="40">
        <v>2</v>
      </c>
      <c r="H105" s="41" t="s">
        <v>235</v>
      </c>
      <c r="I105" s="214"/>
      <c r="J105" s="15"/>
      <c r="K105" s="15"/>
      <c r="L105" s="15"/>
      <c r="M105" s="15"/>
      <c r="N105" s="15"/>
      <c r="O105" s="15">
        <v>1</v>
      </c>
      <c r="P105" s="244"/>
      <c r="Q105" s="15">
        <v>4</v>
      </c>
      <c r="R105" s="15">
        <f>40*0.1</f>
        <v>4</v>
      </c>
      <c r="S105" s="15">
        <f>40*0.2</f>
        <v>8</v>
      </c>
      <c r="T105" s="15">
        <f>40*0.3</f>
        <v>12</v>
      </c>
      <c r="U105" s="15">
        <f>40*0.6</f>
        <v>24</v>
      </c>
      <c r="V105" s="15">
        <f>40*1</f>
        <v>40</v>
      </c>
      <c r="W105" s="13"/>
      <c r="X105" s="15">
        <f t="shared" si="77"/>
        <v>0</v>
      </c>
      <c r="Y105" s="15">
        <f t="shared" si="77"/>
        <v>0</v>
      </c>
      <c r="Z105" s="15">
        <f t="shared" si="77"/>
        <v>0</v>
      </c>
      <c r="AA105" s="15">
        <f t="shared" si="77"/>
        <v>0</v>
      </c>
      <c r="AB105" s="15">
        <f t="shared" si="100"/>
        <v>0</v>
      </c>
      <c r="AC105" s="15">
        <f t="shared" si="78"/>
        <v>40</v>
      </c>
      <c r="AD105" s="15">
        <f t="shared" si="79"/>
        <v>40</v>
      </c>
      <c r="AE105" s="208"/>
    </row>
    <row r="106" spans="1:31" ht="118.5" customHeight="1" x14ac:dyDescent="0.25">
      <c r="A106" s="218">
        <v>10</v>
      </c>
      <c r="B106" s="221" t="s">
        <v>53</v>
      </c>
      <c r="C106" s="209"/>
      <c r="D106" s="212" t="s">
        <v>236</v>
      </c>
      <c r="E106" s="209"/>
      <c r="F106" s="212" t="s">
        <v>237</v>
      </c>
      <c r="G106" s="40">
        <v>1</v>
      </c>
      <c r="H106" s="41" t="s">
        <v>238</v>
      </c>
      <c r="I106" s="212" t="s">
        <v>272</v>
      </c>
      <c r="J106" s="15"/>
      <c r="K106" s="15"/>
      <c r="L106" s="15"/>
      <c r="M106" s="15"/>
      <c r="N106" s="15"/>
      <c r="O106" s="15">
        <v>1</v>
      </c>
      <c r="P106" s="244"/>
      <c r="Q106" s="15">
        <v>3</v>
      </c>
      <c r="R106" s="15">
        <f>30*0.1</f>
        <v>3</v>
      </c>
      <c r="S106" s="15">
        <f>30*0.2</f>
        <v>6</v>
      </c>
      <c r="T106" s="15">
        <f>30*0.3</f>
        <v>9</v>
      </c>
      <c r="U106" s="15">
        <f>30*0.6</f>
        <v>18</v>
      </c>
      <c r="V106" s="15">
        <f>30*1</f>
        <v>30</v>
      </c>
      <c r="W106" s="13"/>
      <c r="X106" s="15">
        <f t="shared" si="77"/>
        <v>0</v>
      </c>
      <c r="Y106" s="15">
        <f t="shared" si="77"/>
        <v>0</v>
      </c>
      <c r="Z106" s="15">
        <f t="shared" si="77"/>
        <v>0</v>
      </c>
      <c r="AA106" s="15">
        <f t="shared" si="77"/>
        <v>0</v>
      </c>
      <c r="AB106" s="15">
        <f t="shared" si="100"/>
        <v>0</v>
      </c>
      <c r="AC106" s="15">
        <f t="shared" si="78"/>
        <v>30</v>
      </c>
      <c r="AD106" s="15">
        <f t="shared" si="79"/>
        <v>30</v>
      </c>
      <c r="AE106" s="208">
        <f>SUM(AD106:AD116)</f>
        <v>300</v>
      </c>
    </row>
    <row r="107" spans="1:31" ht="69" customHeight="1" x14ac:dyDescent="0.25">
      <c r="A107" s="219"/>
      <c r="B107" s="222"/>
      <c r="C107" s="210"/>
      <c r="D107" s="213"/>
      <c r="E107" s="210"/>
      <c r="F107" s="213"/>
      <c r="G107" s="40">
        <v>2</v>
      </c>
      <c r="H107" s="41" t="s">
        <v>239</v>
      </c>
      <c r="I107" s="213"/>
      <c r="J107" s="15"/>
      <c r="K107" s="15"/>
      <c r="L107" s="15"/>
      <c r="M107" s="15"/>
      <c r="N107" s="15"/>
      <c r="O107" s="15">
        <v>1</v>
      </c>
      <c r="P107" s="244"/>
      <c r="Q107" s="15">
        <v>3</v>
      </c>
      <c r="R107" s="15">
        <f t="shared" ref="R107:R116" si="106">30*0.1</f>
        <v>3</v>
      </c>
      <c r="S107" s="15">
        <f t="shared" ref="S107:S116" si="107">30*0.2</f>
        <v>6</v>
      </c>
      <c r="T107" s="15">
        <f t="shared" ref="T107:T116" si="108">30*0.3</f>
        <v>9</v>
      </c>
      <c r="U107" s="15">
        <f t="shared" ref="U107:U116" si="109">30*0.6</f>
        <v>18</v>
      </c>
      <c r="V107" s="15">
        <f t="shared" ref="V107:V116" si="110">30*1</f>
        <v>30</v>
      </c>
      <c r="W107" s="13"/>
      <c r="X107" s="15">
        <f t="shared" si="77"/>
        <v>0</v>
      </c>
      <c r="Y107" s="15">
        <f t="shared" si="77"/>
        <v>0</v>
      </c>
      <c r="Z107" s="15">
        <f t="shared" si="77"/>
        <v>0</v>
      </c>
      <c r="AA107" s="15">
        <f t="shared" si="77"/>
        <v>0</v>
      </c>
      <c r="AB107" s="15">
        <f t="shared" si="100"/>
        <v>0</v>
      </c>
      <c r="AC107" s="15">
        <f t="shared" si="78"/>
        <v>30</v>
      </c>
      <c r="AD107" s="15">
        <f t="shared" si="79"/>
        <v>30</v>
      </c>
      <c r="AE107" s="208"/>
    </row>
    <row r="108" spans="1:31" ht="84" customHeight="1" x14ac:dyDescent="0.25">
      <c r="A108" s="219"/>
      <c r="B108" s="222"/>
      <c r="C108" s="210"/>
      <c r="D108" s="213"/>
      <c r="E108" s="210"/>
      <c r="F108" s="213"/>
      <c r="G108" s="40">
        <v>3</v>
      </c>
      <c r="H108" s="41" t="s">
        <v>240</v>
      </c>
      <c r="I108" s="213"/>
      <c r="J108" s="15"/>
      <c r="K108" s="15"/>
      <c r="L108" s="15"/>
      <c r="M108" s="15"/>
      <c r="N108" s="15"/>
      <c r="O108" s="15">
        <v>1</v>
      </c>
      <c r="P108" s="244"/>
      <c r="Q108" s="15">
        <v>3</v>
      </c>
      <c r="R108" s="15">
        <f t="shared" si="106"/>
        <v>3</v>
      </c>
      <c r="S108" s="15">
        <f t="shared" si="107"/>
        <v>6</v>
      </c>
      <c r="T108" s="15">
        <f t="shared" si="108"/>
        <v>9</v>
      </c>
      <c r="U108" s="15">
        <f t="shared" si="109"/>
        <v>18</v>
      </c>
      <c r="V108" s="15">
        <f t="shared" si="110"/>
        <v>30</v>
      </c>
      <c r="W108" s="13"/>
      <c r="X108" s="15">
        <f t="shared" si="77"/>
        <v>0</v>
      </c>
      <c r="Y108" s="15">
        <f t="shared" si="77"/>
        <v>0</v>
      </c>
      <c r="Z108" s="15">
        <f t="shared" si="77"/>
        <v>0</v>
      </c>
      <c r="AA108" s="15">
        <f t="shared" si="77"/>
        <v>0</v>
      </c>
      <c r="AB108" s="15">
        <f t="shared" si="100"/>
        <v>0</v>
      </c>
      <c r="AC108" s="15">
        <f t="shared" si="78"/>
        <v>30</v>
      </c>
      <c r="AD108" s="15">
        <f t="shared" si="79"/>
        <v>30</v>
      </c>
      <c r="AE108" s="208"/>
    </row>
    <row r="109" spans="1:31" ht="54.75" customHeight="1" x14ac:dyDescent="0.25">
      <c r="A109" s="219"/>
      <c r="B109" s="222"/>
      <c r="C109" s="210"/>
      <c r="D109" s="213"/>
      <c r="E109" s="210"/>
      <c r="F109" s="213"/>
      <c r="G109" s="40">
        <v>4</v>
      </c>
      <c r="H109" s="41" t="s">
        <v>241</v>
      </c>
      <c r="I109" s="213"/>
      <c r="J109" s="15"/>
      <c r="K109" s="15"/>
      <c r="L109" s="15"/>
      <c r="M109" s="15"/>
      <c r="N109" s="15"/>
      <c r="O109" s="15">
        <v>1</v>
      </c>
      <c r="P109" s="244"/>
      <c r="Q109" s="15">
        <v>3</v>
      </c>
      <c r="R109" s="15">
        <f t="shared" si="106"/>
        <v>3</v>
      </c>
      <c r="S109" s="15">
        <f t="shared" si="107"/>
        <v>6</v>
      </c>
      <c r="T109" s="15">
        <f t="shared" si="108"/>
        <v>9</v>
      </c>
      <c r="U109" s="15">
        <f t="shared" si="109"/>
        <v>18</v>
      </c>
      <c r="V109" s="15">
        <f t="shared" si="110"/>
        <v>30</v>
      </c>
      <c r="W109" s="13"/>
      <c r="X109" s="15">
        <f t="shared" si="77"/>
        <v>0</v>
      </c>
      <c r="Y109" s="15">
        <f t="shared" si="77"/>
        <v>0</v>
      </c>
      <c r="Z109" s="15">
        <f t="shared" si="77"/>
        <v>0</v>
      </c>
      <c r="AA109" s="15">
        <f t="shared" si="77"/>
        <v>0</v>
      </c>
      <c r="AB109" s="15">
        <f t="shared" si="100"/>
        <v>0</v>
      </c>
      <c r="AC109" s="15">
        <f t="shared" si="78"/>
        <v>30</v>
      </c>
      <c r="AD109" s="15">
        <f t="shared" si="79"/>
        <v>30</v>
      </c>
      <c r="AE109" s="208"/>
    </row>
    <row r="110" spans="1:31" ht="56.25" customHeight="1" x14ac:dyDescent="0.25">
      <c r="A110" s="219"/>
      <c r="B110" s="222"/>
      <c r="C110" s="210"/>
      <c r="D110" s="213"/>
      <c r="E110" s="210"/>
      <c r="F110" s="213"/>
      <c r="G110" s="40">
        <v>5</v>
      </c>
      <c r="H110" s="41" t="s">
        <v>242</v>
      </c>
      <c r="I110" s="213"/>
      <c r="J110" s="15"/>
      <c r="K110" s="15"/>
      <c r="L110" s="15"/>
      <c r="M110" s="15"/>
      <c r="N110" s="15"/>
      <c r="O110" s="15">
        <v>1</v>
      </c>
      <c r="P110" s="244"/>
      <c r="Q110" s="15">
        <v>2</v>
      </c>
      <c r="R110" s="15">
        <f>20*0.1</f>
        <v>2</v>
      </c>
      <c r="S110" s="15">
        <f>20*0.2</f>
        <v>4</v>
      </c>
      <c r="T110" s="15">
        <f>20*0.3</f>
        <v>6</v>
      </c>
      <c r="U110" s="15">
        <f>20*0.6</f>
        <v>12</v>
      </c>
      <c r="V110" s="15">
        <f>20*1</f>
        <v>20</v>
      </c>
      <c r="W110" s="13"/>
      <c r="X110" s="15">
        <f t="shared" si="77"/>
        <v>0</v>
      </c>
      <c r="Y110" s="15">
        <f t="shared" si="77"/>
        <v>0</v>
      </c>
      <c r="Z110" s="15">
        <f t="shared" si="77"/>
        <v>0</v>
      </c>
      <c r="AA110" s="15">
        <f t="shared" si="77"/>
        <v>0</v>
      </c>
      <c r="AB110" s="15">
        <f t="shared" si="100"/>
        <v>0</v>
      </c>
      <c r="AC110" s="15">
        <f t="shared" si="78"/>
        <v>20</v>
      </c>
      <c r="AD110" s="15">
        <f t="shared" si="79"/>
        <v>20</v>
      </c>
      <c r="AE110" s="208"/>
    </row>
    <row r="111" spans="1:31" ht="49.5" customHeight="1" x14ac:dyDescent="0.25">
      <c r="A111" s="219"/>
      <c r="B111" s="222"/>
      <c r="C111" s="210"/>
      <c r="D111" s="213"/>
      <c r="E111" s="210"/>
      <c r="F111" s="213"/>
      <c r="G111" s="40">
        <v>6</v>
      </c>
      <c r="H111" s="41" t="s">
        <v>243</v>
      </c>
      <c r="I111" s="213"/>
      <c r="J111" s="15"/>
      <c r="K111" s="15"/>
      <c r="L111" s="15"/>
      <c r="M111" s="15"/>
      <c r="N111" s="15"/>
      <c r="O111" s="15">
        <v>1</v>
      </c>
      <c r="P111" s="244"/>
      <c r="Q111" s="15">
        <v>3</v>
      </c>
      <c r="R111" s="15">
        <f t="shared" si="106"/>
        <v>3</v>
      </c>
      <c r="S111" s="15">
        <f t="shared" si="107"/>
        <v>6</v>
      </c>
      <c r="T111" s="15">
        <f t="shared" si="108"/>
        <v>9</v>
      </c>
      <c r="U111" s="15">
        <f t="shared" si="109"/>
        <v>18</v>
      </c>
      <c r="V111" s="15">
        <f t="shared" si="110"/>
        <v>30</v>
      </c>
      <c r="W111" s="13"/>
      <c r="X111" s="15">
        <f t="shared" si="77"/>
        <v>0</v>
      </c>
      <c r="Y111" s="15">
        <f t="shared" si="77"/>
        <v>0</v>
      </c>
      <c r="Z111" s="15">
        <f t="shared" si="77"/>
        <v>0</v>
      </c>
      <c r="AA111" s="15">
        <f t="shared" si="77"/>
        <v>0</v>
      </c>
      <c r="AB111" s="15">
        <f t="shared" si="100"/>
        <v>0</v>
      </c>
      <c r="AC111" s="15">
        <f t="shared" si="78"/>
        <v>30</v>
      </c>
      <c r="AD111" s="15">
        <f t="shared" si="79"/>
        <v>30</v>
      </c>
      <c r="AE111" s="208"/>
    </row>
    <row r="112" spans="1:31" ht="113.25" customHeight="1" x14ac:dyDescent="0.25">
      <c r="A112" s="219"/>
      <c r="B112" s="222"/>
      <c r="C112" s="211"/>
      <c r="D112" s="214"/>
      <c r="E112" s="211"/>
      <c r="F112" s="214"/>
      <c r="G112" s="40">
        <v>7</v>
      </c>
      <c r="H112" s="41" t="s">
        <v>244</v>
      </c>
      <c r="I112" s="214"/>
      <c r="J112" s="15"/>
      <c r="K112" s="15"/>
      <c r="L112" s="15"/>
      <c r="M112" s="15"/>
      <c r="N112" s="15"/>
      <c r="O112" s="15">
        <v>1</v>
      </c>
      <c r="P112" s="244"/>
      <c r="Q112" s="15">
        <v>2</v>
      </c>
      <c r="R112" s="15">
        <f>20*0.1</f>
        <v>2</v>
      </c>
      <c r="S112" s="15">
        <f>20*0.2</f>
        <v>4</v>
      </c>
      <c r="T112" s="15">
        <f>20*0.3</f>
        <v>6</v>
      </c>
      <c r="U112" s="15">
        <f>20*0.6</f>
        <v>12</v>
      </c>
      <c r="V112" s="15">
        <f>20*1</f>
        <v>20</v>
      </c>
      <c r="W112" s="13"/>
      <c r="X112" s="15">
        <f t="shared" si="77"/>
        <v>0</v>
      </c>
      <c r="Y112" s="15">
        <f t="shared" si="77"/>
        <v>0</v>
      </c>
      <c r="Z112" s="15">
        <f t="shared" si="77"/>
        <v>0</v>
      </c>
      <c r="AA112" s="15">
        <f t="shared" si="77"/>
        <v>0</v>
      </c>
      <c r="AB112" s="15">
        <f t="shared" si="100"/>
        <v>0</v>
      </c>
      <c r="AC112" s="15">
        <f t="shared" si="78"/>
        <v>20</v>
      </c>
      <c r="AD112" s="15">
        <f t="shared" si="79"/>
        <v>20</v>
      </c>
      <c r="AE112" s="208"/>
    </row>
    <row r="113" spans="1:87" ht="75" customHeight="1" x14ac:dyDescent="0.25">
      <c r="A113" s="219"/>
      <c r="B113" s="222"/>
      <c r="C113" s="209"/>
      <c r="D113" s="212" t="s">
        <v>54</v>
      </c>
      <c r="E113" s="209"/>
      <c r="F113" s="212" t="s">
        <v>245</v>
      </c>
      <c r="G113" s="40">
        <v>8</v>
      </c>
      <c r="H113" s="41" t="s">
        <v>246</v>
      </c>
      <c r="I113" s="212" t="s">
        <v>271</v>
      </c>
      <c r="J113" s="15"/>
      <c r="K113" s="15"/>
      <c r="L113" s="15"/>
      <c r="M113" s="15"/>
      <c r="N113" s="15"/>
      <c r="O113" s="15">
        <v>1</v>
      </c>
      <c r="P113" s="244"/>
      <c r="Q113" s="15">
        <v>3</v>
      </c>
      <c r="R113" s="15">
        <f t="shared" si="106"/>
        <v>3</v>
      </c>
      <c r="S113" s="15">
        <f t="shared" si="107"/>
        <v>6</v>
      </c>
      <c r="T113" s="15">
        <f t="shared" si="108"/>
        <v>9</v>
      </c>
      <c r="U113" s="15">
        <f t="shared" si="109"/>
        <v>18</v>
      </c>
      <c r="V113" s="15">
        <f t="shared" si="110"/>
        <v>30</v>
      </c>
      <c r="W113" s="13"/>
      <c r="X113" s="15">
        <f t="shared" si="77"/>
        <v>0</v>
      </c>
      <c r="Y113" s="15">
        <f t="shared" si="77"/>
        <v>0</v>
      </c>
      <c r="Z113" s="15">
        <f t="shared" si="77"/>
        <v>0</v>
      </c>
      <c r="AA113" s="15">
        <f t="shared" si="77"/>
        <v>0</v>
      </c>
      <c r="AB113" s="15">
        <f t="shared" si="100"/>
        <v>0</v>
      </c>
      <c r="AC113" s="15">
        <f t="shared" si="78"/>
        <v>30</v>
      </c>
      <c r="AD113" s="15">
        <f t="shared" si="79"/>
        <v>30</v>
      </c>
      <c r="AE113" s="208"/>
    </row>
    <row r="114" spans="1:87" ht="63" customHeight="1" x14ac:dyDescent="0.25">
      <c r="A114" s="219"/>
      <c r="B114" s="222"/>
      <c r="C114" s="210"/>
      <c r="D114" s="213"/>
      <c r="E114" s="210"/>
      <c r="F114" s="213"/>
      <c r="G114" s="40">
        <v>9</v>
      </c>
      <c r="H114" s="41" t="s">
        <v>247</v>
      </c>
      <c r="I114" s="213"/>
      <c r="J114" s="15"/>
      <c r="K114" s="15"/>
      <c r="L114" s="15"/>
      <c r="M114" s="15"/>
      <c r="N114" s="15"/>
      <c r="O114" s="15">
        <v>1</v>
      </c>
      <c r="P114" s="244"/>
      <c r="Q114" s="15">
        <v>2</v>
      </c>
      <c r="R114" s="15">
        <f>20*0.1</f>
        <v>2</v>
      </c>
      <c r="S114" s="15">
        <f>20*0.2</f>
        <v>4</v>
      </c>
      <c r="T114" s="15">
        <f>20*0.3</f>
        <v>6</v>
      </c>
      <c r="U114" s="15">
        <f>20*0.6</f>
        <v>12</v>
      </c>
      <c r="V114" s="15">
        <f>20*1</f>
        <v>20</v>
      </c>
      <c r="W114" s="13"/>
      <c r="X114" s="15">
        <f t="shared" si="77"/>
        <v>0</v>
      </c>
      <c r="Y114" s="15">
        <f t="shared" si="77"/>
        <v>0</v>
      </c>
      <c r="Z114" s="15">
        <f t="shared" si="77"/>
        <v>0</v>
      </c>
      <c r="AA114" s="15">
        <f t="shared" si="77"/>
        <v>0</v>
      </c>
      <c r="AB114" s="15">
        <f t="shared" si="100"/>
        <v>0</v>
      </c>
      <c r="AC114" s="15">
        <f t="shared" si="78"/>
        <v>20</v>
      </c>
      <c r="AD114" s="15">
        <f t="shared" si="79"/>
        <v>20</v>
      </c>
      <c r="AE114" s="208"/>
    </row>
    <row r="115" spans="1:87" ht="63.75" customHeight="1" x14ac:dyDescent="0.25">
      <c r="A115" s="219"/>
      <c r="B115" s="222"/>
      <c r="C115" s="210"/>
      <c r="D115" s="213"/>
      <c r="E115" s="210"/>
      <c r="F115" s="213"/>
      <c r="G115" s="40">
        <v>10</v>
      </c>
      <c r="H115" s="41" t="s">
        <v>248</v>
      </c>
      <c r="I115" s="213"/>
      <c r="J115" s="15"/>
      <c r="K115" s="15"/>
      <c r="L115" s="15"/>
      <c r="M115" s="15"/>
      <c r="N115" s="15"/>
      <c r="O115" s="15">
        <v>1</v>
      </c>
      <c r="P115" s="244"/>
      <c r="Q115" s="15">
        <v>3</v>
      </c>
      <c r="R115" s="15">
        <f t="shared" si="106"/>
        <v>3</v>
      </c>
      <c r="S115" s="15">
        <f t="shared" si="107"/>
        <v>6</v>
      </c>
      <c r="T115" s="15">
        <f t="shared" si="108"/>
        <v>9</v>
      </c>
      <c r="U115" s="15">
        <f t="shared" si="109"/>
        <v>18</v>
      </c>
      <c r="V115" s="15">
        <f t="shared" si="110"/>
        <v>30</v>
      </c>
      <c r="W115" s="13"/>
      <c r="X115" s="15">
        <f t="shared" si="77"/>
        <v>0</v>
      </c>
      <c r="Y115" s="15">
        <f t="shared" si="77"/>
        <v>0</v>
      </c>
      <c r="Z115" s="15">
        <f t="shared" si="77"/>
        <v>0</v>
      </c>
      <c r="AA115" s="15">
        <f t="shared" si="77"/>
        <v>0</v>
      </c>
      <c r="AB115" s="15">
        <f t="shared" si="100"/>
        <v>0</v>
      </c>
      <c r="AC115" s="15">
        <f t="shared" si="78"/>
        <v>30</v>
      </c>
      <c r="AD115" s="15">
        <f t="shared" si="79"/>
        <v>30</v>
      </c>
      <c r="AE115" s="208"/>
    </row>
    <row r="116" spans="1:87" ht="54" customHeight="1" x14ac:dyDescent="0.25">
      <c r="A116" s="220"/>
      <c r="B116" s="223"/>
      <c r="C116" s="211"/>
      <c r="D116" s="214"/>
      <c r="E116" s="211"/>
      <c r="F116" s="214"/>
      <c r="G116" s="40">
        <v>11</v>
      </c>
      <c r="H116" s="41" t="s">
        <v>249</v>
      </c>
      <c r="I116" s="214"/>
      <c r="J116" s="15"/>
      <c r="K116" s="15"/>
      <c r="L116" s="15"/>
      <c r="M116" s="15"/>
      <c r="N116" s="15"/>
      <c r="O116" s="15">
        <v>1</v>
      </c>
      <c r="P116" s="244"/>
      <c r="Q116" s="15">
        <v>3</v>
      </c>
      <c r="R116" s="15">
        <f t="shared" si="106"/>
        <v>3</v>
      </c>
      <c r="S116" s="15">
        <f t="shared" si="107"/>
        <v>6</v>
      </c>
      <c r="T116" s="15">
        <f t="shared" si="108"/>
        <v>9</v>
      </c>
      <c r="U116" s="15">
        <f t="shared" si="109"/>
        <v>18</v>
      </c>
      <c r="V116" s="15">
        <f t="shared" si="110"/>
        <v>30</v>
      </c>
      <c r="W116" s="13"/>
      <c r="X116" s="15">
        <f t="shared" si="77"/>
        <v>0</v>
      </c>
      <c r="Y116" s="15">
        <f t="shared" si="77"/>
        <v>0</v>
      </c>
      <c r="Z116" s="15">
        <f t="shared" si="77"/>
        <v>0</v>
      </c>
      <c r="AA116" s="15">
        <f t="shared" si="77"/>
        <v>0</v>
      </c>
      <c r="AB116" s="15">
        <f t="shared" si="100"/>
        <v>0</v>
      </c>
      <c r="AC116" s="15">
        <f t="shared" si="78"/>
        <v>30</v>
      </c>
      <c r="AD116" s="15">
        <f t="shared" si="79"/>
        <v>30</v>
      </c>
      <c r="AE116" s="208"/>
    </row>
    <row r="117" spans="1:87" ht="36.75" customHeight="1" x14ac:dyDescent="0.25">
      <c r="A117" s="218">
        <v>11</v>
      </c>
      <c r="B117" s="221" t="s">
        <v>55</v>
      </c>
      <c r="C117" s="209"/>
      <c r="D117" s="212" t="s">
        <v>250</v>
      </c>
      <c r="E117" s="209"/>
      <c r="F117" s="212" t="s">
        <v>251</v>
      </c>
      <c r="G117" s="40">
        <v>1</v>
      </c>
      <c r="H117" s="41" t="s">
        <v>252</v>
      </c>
      <c r="I117" s="212" t="s">
        <v>269</v>
      </c>
      <c r="J117" s="15"/>
      <c r="K117" s="15"/>
      <c r="L117" s="15"/>
      <c r="M117" s="15"/>
      <c r="N117" s="15"/>
      <c r="O117" s="15">
        <v>1</v>
      </c>
      <c r="P117" s="42"/>
      <c r="Q117" s="15">
        <v>2</v>
      </c>
      <c r="R117" s="15">
        <f>20*0.1</f>
        <v>2</v>
      </c>
      <c r="S117" s="15">
        <f>20*0.2</f>
        <v>4</v>
      </c>
      <c r="T117" s="15">
        <f>20*0.3</f>
        <v>6</v>
      </c>
      <c r="U117" s="15">
        <f>20*0.6</f>
        <v>12</v>
      </c>
      <c r="V117" s="15">
        <f>20*1</f>
        <v>20</v>
      </c>
      <c r="W117" s="13"/>
      <c r="X117" s="15">
        <f t="shared" si="77"/>
        <v>0</v>
      </c>
      <c r="Y117" s="15">
        <f t="shared" si="77"/>
        <v>0</v>
      </c>
      <c r="Z117" s="15">
        <f t="shared" si="77"/>
        <v>0</v>
      </c>
      <c r="AA117" s="15">
        <f t="shared" si="77"/>
        <v>0</v>
      </c>
      <c r="AB117" s="15">
        <f t="shared" si="100"/>
        <v>0</v>
      </c>
      <c r="AC117" s="15">
        <f t="shared" si="78"/>
        <v>20</v>
      </c>
      <c r="AD117" s="15">
        <f t="shared" si="79"/>
        <v>20</v>
      </c>
      <c r="AE117" s="208">
        <f>SUM(AD117:AD121)</f>
        <v>80</v>
      </c>
    </row>
    <row r="118" spans="1:87" ht="73.5" customHeight="1" x14ac:dyDescent="0.25">
      <c r="A118" s="219"/>
      <c r="B118" s="222"/>
      <c r="C118" s="210"/>
      <c r="D118" s="213"/>
      <c r="E118" s="210"/>
      <c r="F118" s="213"/>
      <c r="G118" s="40">
        <v>2</v>
      </c>
      <c r="H118" s="41" t="s">
        <v>253</v>
      </c>
      <c r="I118" s="213"/>
      <c r="J118" s="15"/>
      <c r="K118" s="15"/>
      <c r="L118" s="15"/>
      <c r="M118" s="15"/>
      <c r="N118" s="15"/>
      <c r="O118" s="15">
        <v>1</v>
      </c>
      <c r="P118" s="42"/>
      <c r="Q118" s="15">
        <v>1.5</v>
      </c>
      <c r="R118" s="15">
        <f>15*0.1</f>
        <v>1.5</v>
      </c>
      <c r="S118" s="15">
        <f>15*0.2</f>
        <v>3</v>
      </c>
      <c r="T118" s="15">
        <f>15*0.3</f>
        <v>4.5</v>
      </c>
      <c r="U118" s="15">
        <f>15*0.6</f>
        <v>9</v>
      </c>
      <c r="V118" s="15">
        <f>15*1</f>
        <v>15</v>
      </c>
      <c r="W118" s="13"/>
      <c r="X118" s="15">
        <f t="shared" si="77"/>
        <v>0</v>
      </c>
      <c r="Y118" s="15">
        <f t="shared" si="77"/>
        <v>0</v>
      </c>
      <c r="Z118" s="15">
        <f t="shared" si="77"/>
        <v>0</v>
      </c>
      <c r="AA118" s="15">
        <f t="shared" si="77"/>
        <v>0</v>
      </c>
      <c r="AB118" s="15">
        <f t="shared" si="100"/>
        <v>0</v>
      </c>
      <c r="AC118" s="15">
        <f t="shared" si="78"/>
        <v>15</v>
      </c>
      <c r="AD118" s="15">
        <f t="shared" si="79"/>
        <v>15</v>
      </c>
      <c r="AE118" s="208"/>
    </row>
    <row r="119" spans="1:87" ht="250.5" customHeight="1" x14ac:dyDescent="0.25">
      <c r="A119" s="219"/>
      <c r="B119" s="222"/>
      <c r="C119" s="211"/>
      <c r="D119" s="214"/>
      <c r="E119" s="211"/>
      <c r="F119" s="214"/>
      <c r="G119" s="40">
        <v>3</v>
      </c>
      <c r="H119" s="41" t="s">
        <v>254</v>
      </c>
      <c r="I119" s="214"/>
      <c r="J119" s="15"/>
      <c r="K119" s="15"/>
      <c r="L119" s="15"/>
      <c r="M119" s="15"/>
      <c r="N119" s="15"/>
      <c r="O119" s="15">
        <v>1</v>
      </c>
      <c r="P119" s="42"/>
      <c r="Q119" s="15">
        <v>1.5</v>
      </c>
      <c r="R119" s="15">
        <f t="shared" ref="R119:R121" si="111">15*0.1</f>
        <v>1.5</v>
      </c>
      <c r="S119" s="15">
        <f t="shared" ref="S119:S121" si="112">15*0.2</f>
        <v>3</v>
      </c>
      <c r="T119" s="15">
        <f t="shared" ref="T119:T121" si="113">15*0.3</f>
        <v>4.5</v>
      </c>
      <c r="U119" s="15">
        <f t="shared" ref="U119:U121" si="114">15*0.6</f>
        <v>9</v>
      </c>
      <c r="V119" s="15">
        <f t="shared" ref="V119:V121" si="115">15*1</f>
        <v>15</v>
      </c>
      <c r="W119" s="13"/>
      <c r="X119" s="15">
        <f t="shared" si="77"/>
        <v>0</v>
      </c>
      <c r="Y119" s="15">
        <f t="shared" si="77"/>
        <v>0</v>
      </c>
      <c r="Z119" s="15">
        <f t="shared" si="77"/>
        <v>0</v>
      </c>
      <c r="AA119" s="15">
        <f t="shared" si="77"/>
        <v>0</v>
      </c>
      <c r="AB119" s="15">
        <f t="shared" si="100"/>
        <v>0</v>
      </c>
      <c r="AC119" s="15">
        <f t="shared" si="78"/>
        <v>15</v>
      </c>
      <c r="AD119" s="15">
        <f t="shared" si="79"/>
        <v>15</v>
      </c>
      <c r="AE119" s="208"/>
    </row>
    <row r="120" spans="1:87" ht="148.5" customHeight="1" x14ac:dyDescent="0.25">
      <c r="A120" s="219"/>
      <c r="B120" s="222"/>
      <c r="C120" s="209"/>
      <c r="D120" s="212" t="s">
        <v>56</v>
      </c>
      <c r="E120" s="209"/>
      <c r="F120" s="212" t="s">
        <v>255</v>
      </c>
      <c r="G120" s="40">
        <v>4</v>
      </c>
      <c r="H120" s="41" t="s">
        <v>256</v>
      </c>
      <c r="I120" s="212" t="s">
        <v>269</v>
      </c>
      <c r="J120" s="15"/>
      <c r="K120" s="15"/>
      <c r="L120" s="15"/>
      <c r="M120" s="15"/>
      <c r="N120" s="15"/>
      <c r="O120" s="15">
        <v>1</v>
      </c>
      <c r="P120" s="42"/>
      <c r="Q120" s="15">
        <v>1.5</v>
      </c>
      <c r="R120" s="15">
        <f t="shared" si="111"/>
        <v>1.5</v>
      </c>
      <c r="S120" s="15">
        <f t="shared" si="112"/>
        <v>3</v>
      </c>
      <c r="T120" s="15">
        <f t="shared" si="113"/>
        <v>4.5</v>
      </c>
      <c r="U120" s="15">
        <f t="shared" si="114"/>
        <v>9</v>
      </c>
      <c r="V120" s="15">
        <f t="shared" si="115"/>
        <v>15</v>
      </c>
      <c r="W120" s="13"/>
      <c r="X120" s="15">
        <f t="shared" si="77"/>
        <v>0</v>
      </c>
      <c r="Y120" s="15">
        <f t="shared" si="77"/>
        <v>0</v>
      </c>
      <c r="Z120" s="15">
        <f t="shared" si="77"/>
        <v>0</v>
      </c>
      <c r="AA120" s="15">
        <f t="shared" si="77"/>
        <v>0</v>
      </c>
      <c r="AB120" s="15">
        <f t="shared" si="100"/>
        <v>0</v>
      </c>
      <c r="AC120" s="15">
        <f t="shared" si="78"/>
        <v>15</v>
      </c>
      <c r="AD120" s="15">
        <f t="shared" si="79"/>
        <v>15</v>
      </c>
      <c r="AE120" s="208"/>
    </row>
    <row r="121" spans="1:87" ht="92.25" customHeight="1" x14ac:dyDescent="0.25">
      <c r="A121" s="220"/>
      <c r="B121" s="223"/>
      <c r="C121" s="211"/>
      <c r="D121" s="214"/>
      <c r="E121" s="211"/>
      <c r="F121" s="214"/>
      <c r="G121" s="40">
        <v>5</v>
      </c>
      <c r="H121" s="41" t="s">
        <v>257</v>
      </c>
      <c r="I121" s="214"/>
      <c r="J121" s="15"/>
      <c r="K121" s="15"/>
      <c r="L121" s="15"/>
      <c r="M121" s="15"/>
      <c r="N121" s="15"/>
      <c r="O121" s="15">
        <v>1</v>
      </c>
      <c r="P121" s="42"/>
      <c r="Q121" s="15">
        <v>1.5</v>
      </c>
      <c r="R121" s="15">
        <f t="shared" si="111"/>
        <v>1.5</v>
      </c>
      <c r="S121" s="15">
        <f t="shared" si="112"/>
        <v>3</v>
      </c>
      <c r="T121" s="15">
        <f t="shared" si="113"/>
        <v>4.5</v>
      </c>
      <c r="U121" s="15">
        <f t="shared" si="114"/>
        <v>9</v>
      </c>
      <c r="V121" s="15">
        <f t="shared" si="115"/>
        <v>15</v>
      </c>
      <c r="W121" s="13"/>
      <c r="X121" s="15">
        <f t="shared" si="77"/>
        <v>0</v>
      </c>
      <c r="Y121" s="15">
        <f t="shared" si="77"/>
        <v>0</v>
      </c>
      <c r="Z121" s="15">
        <f t="shared" si="77"/>
        <v>0</v>
      </c>
      <c r="AA121" s="15">
        <f t="shared" si="77"/>
        <v>0</v>
      </c>
      <c r="AB121" s="15">
        <f t="shared" si="100"/>
        <v>0</v>
      </c>
      <c r="AC121" s="15">
        <f t="shared" si="78"/>
        <v>15</v>
      </c>
      <c r="AD121" s="15">
        <f t="shared" si="79"/>
        <v>15</v>
      </c>
      <c r="AE121" s="208"/>
    </row>
    <row r="122" spans="1:87" ht="65.25" customHeight="1" x14ac:dyDescent="0.25">
      <c r="A122" s="224">
        <v>12</v>
      </c>
      <c r="B122" s="227" t="s">
        <v>57</v>
      </c>
      <c r="C122" s="230"/>
      <c r="D122" s="212" t="s">
        <v>57</v>
      </c>
      <c r="E122" s="209"/>
      <c r="F122" s="212" t="s">
        <v>258</v>
      </c>
      <c r="G122" s="40">
        <v>1</v>
      </c>
      <c r="H122" s="41" t="s">
        <v>259</v>
      </c>
      <c r="I122" s="212" t="s">
        <v>270</v>
      </c>
      <c r="J122" s="15"/>
      <c r="K122" s="15"/>
      <c r="L122" s="15"/>
      <c r="M122" s="15"/>
      <c r="N122" s="15"/>
      <c r="O122" s="15">
        <v>1</v>
      </c>
      <c r="P122" s="42"/>
      <c r="Q122" s="15">
        <v>2</v>
      </c>
      <c r="R122" s="15">
        <f>20*0.1</f>
        <v>2</v>
      </c>
      <c r="S122" s="15">
        <f>20*0.2</f>
        <v>4</v>
      </c>
      <c r="T122" s="15">
        <f>20*0.3</f>
        <v>6</v>
      </c>
      <c r="U122" s="15">
        <f>20*0.6</f>
        <v>12</v>
      </c>
      <c r="V122" s="15">
        <f>20*1</f>
        <v>20</v>
      </c>
      <c r="W122" s="13"/>
      <c r="X122" s="15">
        <f t="shared" si="77"/>
        <v>0</v>
      </c>
      <c r="Y122" s="15">
        <f t="shared" si="77"/>
        <v>0</v>
      </c>
      <c r="Z122" s="15">
        <f t="shared" si="77"/>
        <v>0</v>
      </c>
      <c r="AA122" s="15">
        <f t="shared" si="77"/>
        <v>0</v>
      </c>
      <c r="AB122" s="15">
        <f t="shared" si="100"/>
        <v>0</v>
      </c>
      <c r="AC122" s="15">
        <f t="shared" si="78"/>
        <v>20</v>
      </c>
      <c r="AD122" s="15">
        <f t="shared" si="79"/>
        <v>20</v>
      </c>
      <c r="AE122" s="208">
        <f>SUM(AD122:AD127)</f>
        <v>120</v>
      </c>
    </row>
    <row r="123" spans="1:87" ht="54" customHeight="1" x14ac:dyDescent="0.25">
      <c r="A123" s="225"/>
      <c r="B123" s="228"/>
      <c r="C123" s="231"/>
      <c r="D123" s="213"/>
      <c r="E123" s="210"/>
      <c r="F123" s="213"/>
      <c r="G123" s="40">
        <v>2</v>
      </c>
      <c r="H123" s="41" t="s">
        <v>260</v>
      </c>
      <c r="I123" s="213"/>
      <c r="J123" s="15"/>
      <c r="K123" s="15"/>
      <c r="L123" s="15"/>
      <c r="M123" s="15"/>
      <c r="N123" s="15"/>
      <c r="O123" s="15">
        <v>1</v>
      </c>
      <c r="P123" s="42"/>
      <c r="Q123" s="15">
        <v>2</v>
      </c>
      <c r="R123" s="15">
        <f t="shared" ref="R123:R127" si="116">20*0.1</f>
        <v>2</v>
      </c>
      <c r="S123" s="15">
        <f t="shared" ref="S123:S127" si="117">20*0.2</f>
        <v>4</v>
      </c>
      <c r="T123" s="15">
        <f t="shared" ref="T123:T127" si="118">20*0.3</f>
        <v>6</v>
      </c>
      <c r="U123" s="15">
        <f t="shared" ref="U123:U127" si="119">20*0.6</f>
        <v>12</v>
      </c>
      <c r="V123" s="15">
        <f t="shared" ref="V123:V127" si="120">20*1</f>
        <v>20</v>
      </c>
      <c r="W123" s="13"/>
      <c r="X123" s="15">
        <f t="shared" si="77"/>
        <v>0</v>
      </c>
      <c r="Y123" s="15">
        <f t="shared" si="77"/>
        <v>0</v>
      </c>
      <c r="Z123" s="15">
        <f t="shared" si="77"/>
        <v>0</v>
      </c>
      <c r="AA123" s="15">
        <f t="shared" si="77"/>
        <v>0</v>
      </c>
      <c r="AB123" s="15">
        <f t="shared" si="100"/>
        <v>0</v>
      </c>
      <c r="AC123" s="15">
        <f t="shared" si="78"/>
        <v>20</v>
      </c>
      <c r="AD123" s="15">
        <f t="shared" si="79"/>
        <v>20</v>
      </c>
      <c r="AE123" s="208"/>
    </row>
    <row r="124" spans="1:87" ht="68.25" customHeight="1" x14ac:dyDescent="0.25">
      <c r="A124" s="225"/>
      <c r="B124" s="228"/>
      <c r="C124" s="231"/>
      <c r="D124" s="213"/>
      <c r="E124" s="210"/>
      <c r="F124" s="213"/>
      <c r="G124" s="40">
        <v>3</v>
      </c>
      <c r="H124" s="41" t="s">
        <v>261</v>
      </c>
      <c r="I124" s="213"/>
      <c r="J124" s="15"/>
      <c r="K124" s="15"/>
      <c r="L124" s="15"/>
      <c r="M124" s="15"/>
      <c r="N124" s="15"/>
      <c r="O124" s="15">
        <v>1</v>
      </c>
      <c r="P124" s="42"/>
      <c r="Q124" s="15">
        <v>2</v>
      </c>
      <c r="R124" s="15">
        <f t="shared" si="116"/>
        <v>2</v>
      </c>
      <c r="S124" s="15">
        <f t="shared" si="117"/>
        <v>4</v>
      </c>
      <c r="T124" s="15">
        <f t="shared" si="118"/>
        <v>6</v>
      </c>
      <c r="U124" s="15">
        <f t="shared" si="119"/>
        <v>12</v>
      </c>
      <c r="V124" s="15">
        <f t="shared" si="120"/>
        <v>20</v>
      </c>
      <c r="W124" s="13"/>
      <c r="X124" s="15">
        <f t="shared" si="77"/>
        <v>0</v>
      </c>
      <c r="Y124" s="15">
        <f t="shared" si="77"/>
        <v>0</v>
      </c>
      <c r="Z124" s="15">
        <f t="shared" si="77"/>
        <v>0</v>
      </c>
      <c r="AA124" s="15">
        <f t="shared" si="77"/>
        <v>0</v>
      </c>
      <c r="AB124" s="15">
        <f t="shared" si="100"/>
        <v>0</v>
      </c>
      <c r="AC124" s="15">
        <f t="shared" si="78"/>
        <v>20</v>
      </c>
      <c r="AD124" s="15">
        <f t="shared" si="79"/>
        <v>20</v>
      </c>
      <c r="AE124" s="208"/>
    </row>
    <row r="125" spans="1:87" ht="115.5" customHeight="1" x14ac:dyDescent="0.25">
      <c r="A125" s="225"/>
      <c r="B125" s="228"/>
      <c r="C125" s="232"/>
      <c r="D125" s="214"/>
      <c r="E125" s="211"/>
      <c r="F125" s="214"/>
      <c r="G125" s="40">
        <v>4</v>
      </c>
      <c r="H125" s="41" t="s">
        <v>262</v>
      </c>
      <c r="I125" s="214"/>
      <c r="J125" s="15"/>
      <c r="K125" s="15"/>
      <c r="L125" s="15"/>
      <c r="M125" s="15"/>
      <c r="N125" s="15"/>
      <c r="O125" s="15">
        <v>1</v>
      </c>
      <c r="P125" s="42"/>
      <c r="Q125" s="15">
        <v>2</v>
      </c>
      <c r="R125" s="15">
        <f t="shared" si="116"/>
        <v>2</v>
      </c>
      <c r="S125" s="15">
        <f t="shared" si="117"/>
        <v>4</v>
      </c>
      <c r="T125" s="15">
        <f t="shared" si="118"/>
        <v>6</v>
      </c>
      <c r="U125" s="15">
        <f t="shared" si="119"/>
        <v>12</v>
      </c>
      <c r="V125" s="15">
        <f t="shared" si="120"/>
        <v>20</v>
      </c>
      <c r="W125" s="13"/>
      <c r="X125" s="15">
        <f t="shared" si="77"/>
        <v>0</v>
      </c>
      <c r="Y125" s="15">
        <f t="shared" si="77"/>
        <v>0</v>
      </c>
      <c r="Z125" s="15">
        <f t="shared" si="77"/>
        <v>0</v>
      </c>
      <c r="AA125" s="15">
        <f t="shared" si="77"/>
        <v>0</v>
      </c>
      <c r="AB125" s="15">
        <f t="shared" si="100"/>
        <v>0</v>
      </c>
      <c r="AC125" s="15">
        <f t="shared" si="78"/>
        <v>20</v>
      </c>
      <c r="AD125" s="15">
        <f t="shared" si="79"/>
        <v>20</v>
      </c>
      <c r="AE125" s="208"/>
    </row>
    <row r="126" spans="1:87" ht="75.75" customHeight="1" x14ac:dyDescent="0.25">
      <c r="A126" s="225"/>
      <c r="B126" s="228"/>
      <c r="C126" s="18"/>
      <c r="D126" s="41" t="s">
        <v>263</v>
      </c>
      <c r="E126" s="40"/>
      <c r="F126" s="41" t="s">
        <v>264</v>
      </c>
      <c r="G126" s="40">
        <v>5</v>
      </c>
      <c r="H126" s="41" t="s">
        <v>265</v>
      </c>
      <c r="I126" s="41" t="s">
        <v>269</v>
      </c>
      <c r="J126" s="15"/>
      <c r="K126" s="15"/>
      <c r="L126" s="15"/>
      <c r="M126" s="15"/>
      <c r="N126" s="15"/>
      <c r="O126" s="15">
        <v>1</v>
      </c>
      <c r="P126" s="42"/>
      <c r="Q126" s="15">
        <v>2</v>
      </c>
      <c r="R126" s="15">
        <f t="shared" si="116"/>
        <v>2</v>
      </c>
      <c r="S126" s="15">
        <f t="shared" si="117"/>
        <v>4</v>
      </c>
      <c r="T126" s="15">
        <f t="shared" si="118"/>
        <v>6</v>
      </c>
      <c r="U126" s="15">
        <f t="shared" si="119"/>
        <v>12</v>
      </c>
      <c r="V126" s="15">
        <f t="shared" si="120"/>
        <v>20</v>
      </c>
      <c r="W126" s="13"/>
      <c r="X126" s="15">
        <f t="shared" si="77"/>
        <v>0</v>
      </c>
      <c r="Y126" s="15">
        <f t="shared" si="77"/>
        <v>0</v>
      </c>
      <c r="Z126" s="15">
        <f t="shared" si="77"/>
        <v>0</v>
      </c>
      <c r="AA126" s="15">
        <f t="shared" si="77"/>
        <v>0</v>
      </c>
      <c r="AB126" s="15">
        <f t="shared" si="100"/>
        <v>0</v>
      </c>
      <c r="AC126" s="15">
        <f t="shared" si="78"/>
        <v>20</v>
      </c>
      <c r="AD126" s="15">
        <f t="shared" si="79"/>
        <v>20</v>
      </c>
      <c r="AE126" s="208"/>
    </row>
    <row r="127" spans="1:87" ht="95.25" customHeight="1" x14ac:dyDescent="0.25">
      <c r="A127" s="226"/>
      <c r="B127" s="229"/>
      <c r="C127" s="18"/>
      <c r="D127" s="41" t="s">
        <v>266</v>
      </c>
      <c r="E127" s="40"/>
      <c r="F127" s="41" t="s">
        <v>267</v>
      </c>
      <c r="G127" s="40">
        <v>6</v>
      </c>
      <c r="H127" s="41" t="s">
        <v>268</v>
      </c>
      <c r="I127" s="41" t="s">
        <v>269</v>
      </c>
      <c r="J127" s="15"/>
      <c r="K127" s="15"/>
      <c r="L127" s="15"/>
      <c r="M127" s="15"/>
      <c r="N127" s="15"/>
      <c r="O127" s="15">
        <v>1</v>
      </c>
      <c r="P127" s="42"/>
      <c r="Q127" s="15">
        <v>2</v>
      </c>
      <c r="R127" s="15">
        <f t="shared" si="116"/>
        <v>2</v>
      </c>
      <c r="S127" s="15">
        <f t="shared" si="117"/>
        <v>4</v>
      </c>
      <c r="T127" s="15">
        <f t="shared" si="118"/>
        <v>6</v>
      </c>
      <c r="U127" s="15">
        <f t="shared" si="119"/>
        <v>12</v>
      </c>
      <c r="V127" s="15">
        <f t="shared" si="120"/>
        <v>20</v>
      </c>
      <c r="W127" s="13"/>
      <c r="X127" s="15">
        <f t="shared" si="77"/>
        <v>0</v>
      </c>
      <c r="Y127" s="15">
        <f t="shared" si="77"/>
        <v>0</v>
      </c>
      <c r="Z127" s="15">
        <f t="shared" si="77"/>
        <v>0</v>
      </c>
      <c r="AA127" s="15">
        <f t="shared" si="77"/>
        <v>0</v>
      </c>
      <c r="AB127" s="15">
        <f t="shared" si="100"/>
        <v>0</v>
      </c>
      <c r="AC127" s="15">
        <f t="shared" si="78"/>
        <v>20</v>
      </c>
      <c r="AD127" s="15">
        <f t="shared" si="79"/>
        <v>20</v>
      </c>
      <c r="AE127" s="208"/>
    </row>
    <row r="128" spans="1:87" ht="26.25" hidden="1" customHeight="1" x14ac:dyDescent="0.25">
      <c r="A128" s="243" t="s">
        <v>23</v>
      </c>
      <c r="B128" s="243"/>
      <c r="C128" s="243"/>
      <c r="D128" s="243"/>
      <c r="E128" s="243"/>
      <c r="F128" s="243"/>
      <c r="G128" s="243"/>
      <c r="H128" s="243"/>
      <c r="I128" s="243"/>
      <c r="J128" s="243"/>
      <c r="K128" s="243"/>
      <c r="L128" s="243"/>
      <c r="M128" s="243"/>
      <c r="N128" s="243"/>
      <c r="O128" s="243"/>
      <c r="P128" s="243"/>
      <c r="Q128" s="243"/>
      <c r="R128" s="243"/>
      <c r="S128" s="243"/>
      <c r="T128" s="243"/>
      <c r="U128" s="243"/>
      <c r="V128" s="243"/>
      <c r="W128" s="243"/>
      <c r="X128" s="243"/>
      <c r="Y128" s="243"/>
      <c r="Z128" s="243"/>
      <c r="AA128" s="243"/>
      <c r="AB128" s="243"/>
      <c r="AC128" s="243"/>
      <c r="AD128" s="243"/>
      <c r="AE128" s="16">
        <f>SUM(AE5:AE127)</f>
        <v>2000</v>
      </c>
      <c r="AF128" s="20"/>
      <c r="AG128" s="20"/>
      <c r="AH128" s="20"/>
      <c r="AI128" s="20"/>
      <c r="AJ128" s="20"/>
      <c r="AK128" s="20"/>
      <c r="AL128" s="20"/>
      <c r="AM128" s="20"/>
      <c r="AN128" s="20"/>
      <c r="AO128" s="20"/>
      <c r="AP128" s="20"/>
      <c r="AQ128" s="20"/>
      <c r="AR128" s="20"/>
      <c r="AS128" s="20"/>
      <c r="AT128" s="20"/>
      <c r="AU128" s="20"/>
      <c r="AV128" s="20"/>
      <c r="AW128" s="20"/>
      <c r="AX128" s="20"/>
      <c r="AY128" s="20"/>
      <c r="AZ128" s="20"/>
      <c r="BA128" s="20"/>
      <c r="BB128" s="20"/>
      <c r="BC128" s="20"/>
      <c r="BD128" s="20"/>
      <c r="BE128" s="20"/>
      <c r="BF128" s="20"/>
      <c r="BG128" s="20"/>
      <c r="BH128" s="21"/>
      <c r="BI128" s="21"/>
      <c r="BJ128" s="21"/>
      <c r="BK128" s="21"/>
      <c r="BL128" s="21"/>
      <c r="BM128" s="21"/>
      <c r="BN128" s="21"/>
      <c r="BO128" s="21"/>
      <c r="BP128" s="21"/>
      <c r="BQ128" s="21"/>
      <c r="BR128" s="21"/>
      <c r="BS128" s="21"/>
      <c r="BT128" s="21"/>
      <c r="BU128" s="21"/>
      <c r="BV128" s="21"/>
      <c r="BW128" s="21"/>
      <c r="BX128" s="21"/>
      <c r="BY128" s="21"/>
      <c r="BZ128" s="21"/>
      <c r="CA128" s="21"/>
      <c r="CB128" s="21"/>
      <c r="CC128" s="21"/>
      <c r="CD128" s="21"/>
      <c r="CE128" s="21"/>
      <c r="CF128" s="21"/>
      <c r="CG128" s="21"/>
      <c r="CH128" s="21"/>
      <c r="CI128" s="21"/>
    </row>
    <row r="129" spans="1:31" s="25" customFormat="1" ht="15" x14ac:dyDescent="0.25">
      <c r="A129" s="259" t="s">
        <v>448</v>
      </c>
      <c r="B129" s="259"/>
      <c r="C129" s="259"/>
      <c r="D129" s="259"/>
      <c r="E129" s="259"/>
      <c r="F129" s="259"/>
      <c r="G129" s="259"/>
      <c r="H129" s="259"/>
      <c r="I129" s="259"/>
      <c r="J129" s="259"/>
      <c r="K129" s="259"/>
      <c r="L129" s="259"/>
      <c r="M129" s="259"/>
      <c r="N129" s="259"/>
      <c r="O129" s="259"/>
      <c r="P129" s="259"/>
      <c r="Q129" s="259"/>
      <c r="R129" s="259"/>
      <c r="S129" s="259"/>
      <c r="T129" s="259"/>
      <c r="U129" s="259"/>
      <c r="V129" s="259"/>
      <c r="W129" s="259"/>
      <c r="X129" s="259"/>
      <c r="Y129" s="259"/>
      <c r="Z129" s="259"/>
      <c r="AA129" s="259"/>
      <c r="AB129" s="259"/>
      <c r="AC129" s="259"/>
      <c r="AD129" s="259"/>
      <c r="AE129" s="128">
        <f>SUM(AD5:AD127)</f>
        <v>2000</v>
      </c>
    </row>
    <row r="130" spans="1:31" s="25" customFormat="1" ht="15" x14ac:dyDescent="0.25">
      <c r="A130" s="129"/>
      <c r="B130" s="129"/>
      <c r="C130" s="129"/>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c r="AA130" s="129"/>
      <c r="AB130" s="129"/>
      <c r="AC130" s="129"/>
      <c r="AD130" s="129"/>
      <c r="AE130" s="128"/>
    </row>
    <row r="131" spans="1:31" ht="15" x14ac:dyDescent="0.25">
      <c r="H131" s="7" t="s">
        <v>83</v>
      </c>
      <c r="I131" s="7" t="s">
        <v>82</v>
      </c>
    </row>
    <row r="132" spans="1:31" ht="15" x14ac:dyDescent="0.25">
      <c r="H132" s="7" t="s">
        <v>80</v>
      </c>
      <c r="I132" s="7" t="s">
        <v>81</v>
      </c>
    </row>
    <row r="133" spans="1:31" ht="15" x14ac:dyDescent="0.25">
      <c r="H133" s="7" t="s">
        <v>78</v>
      </c>
      <c r="I133" s="7" t="s">
        <v>79</v>
      </c>
    </row>
    <row r="134" spans="1:31" ht="15" x14ac:dyDescent="0.25">
      <c r="H134" s="7" t="s">
        <v>76</v>
      </c>
      <c r="I134" s="7" t="s">
        <v>77</v>
      </c>
    </row>
    <row r="135" spans="1:31" ht="15" x14ac:dyDescent="0.25">
      <c r="H135" s="7" t="s">
        <v>74</v>
      </c>
      <c r="I135" s="7" t="s">
        <v>75</v>
      </c>
    </row>
  </sheetData>
  <mergeCells count="255">
    <mergeCell ref="A129:AD129"/>
    <mergeCell ref="D76:D78"/>
    <mergeCell ref="C76:C78"/>
    <mergeCell ref="F76:F78"/>
    <mergeCell ref="E76:E78"/>
    <mergeCell ref="D52:D53"/>
    <mergeCell ref="C52:C53"/>
    <mergeCell ref="F55:F62"/>
    <mergeCell ref="E55:E62"/>
    <mergeCell ref="D55:D62"/>
    <mergeCell ref="C55:C62"/>
    <mergeCell ref="F63:F67"/>
    <mergeCell ref="E63:E67"/>
    <mergeCell ref="D63:D67"/>
    <mergeCell ref="C63:C67"/>
    <mergeCell ref="I52:I53"/>
    <mergeCell ref="F52:F53"/>
    <mergeCell ref="E52:E53"/>
    <mergeCell ref="I92:I94"/>
    <mergeCell ref="I90:I91"/>
    <mergeCell ref="I86:I89"/>
    <mergeCell ref="I82:I85"/>
    <mergeCell ref="I79:I80"/>
    <mergeCell ref="I76:I78"/>
    <mergeCell ref="D42:D45"/>
    <mergeCell ref="C42:C45"/>
    <mergeCell ref="F46:F47"/>
    <mergeCell ref="E46:E47"/>
    <mergeCell ref="D46:D47"/>
    <mergeCell ref="C46:C47"/>
    <mergeCell ref="F48:F51"/>
    <mergeCell ref="E48:E51"/>
    <mergeCell ref="D48:D51"/>
    <mergeCell ref="C48:C51"/>
    <mergeCell ref="F25:F28"/>
    <mergeCell ref="E25:E28"/>
    <mergeCell ref="F29:F31"/>
    <mergeCell ref="E29:E31"/>
    <mergeCell ref="F32:F36"/>
    <mergeCell ref="E32:E36"/>
    <mergeCell ref="F40:F41"/>
    <mergeCell ref="E40:E41"/>
    <mergeCell ref="F42:F45"/>
    <mergeCell ref="E42:E45"/>
    <mergeCell ref="I69:I74"/>
    <mergeCell ref="I63:I67"/>
    <mergeCell ref="I55:I62"/>
    <mergeCell ref="AE117:AE121"/>
    <mergeCell ref="AE122:AE127"/>
    <mergeCell ref="P5:P6"/>
    <mergeCell ref="P7:P8"/>
    <mergeCell ref="P9:P10"/>
    <mergeCell ref="P65:P66"/>
    <mergeCell ref="P67:P68"/>
    <mergeCell ref="P69:P70"/>
    <mergeCell ref="P71:P72"/>
    <mergeCell ref="P73:P74"/>
    <mergeCell ref="P75:P76"/>
    <mergeCell ref="P77:P78"/>
    <mergeCell ref="P79:P80"/>
    <mergeCell ref="P81:P82"/>
    <mergeCell ref="P47:P48"/>
    <mergeCell ref="P49:P50"/>
    <mergeCell ref="P51:P52"/>
    <mergeCell ref="P45:P46"/>
    <mergeCell ref="P103:P104"/>
    <mergeCell ref="P105:P106"/>
    <mergeCell ref="P107:P108"/>
    <mergeCell ref="P109:P110"/>
    <mergeCell ref="P111:P112"/>
    <mergeCell ref="P113:P114"/>
    <mergeCell ref="P115:P116"/>
    <mergeCell ref="P83:P84"/>
    <mergeCell ref="P85:P86"/>
    <mergeCell ref="P87:P88"/>
    <mergeCell ref="P89:P90"/>
    <mergeCell ref="P91:P92"/>
    <mergeCell ref="P93:P94"/>
    <mergeCell ref="P95:P96"/>
    <mergeCell ref="P97:P98"/>
    <mergeCell ref="P99:P100"/>
    <mergeCell ref="P63:P64"/>
    <mergeCell ref="P29:P30"/>
    <mergeCell ref="P31:P32"/>
    <mergeCell ref="P33:P34"/>
    <mergeCell ref="P35:P36"/>
    <mergeCell ref="P37:P38"/>
    <mergeCell ref="P39:P40"/>
    <mergeCell ref="P41:P42"/>
    <mergeCell ref="P101:P102"/>
    <mergeCell ref="P19:P20"/>
    <mergeCell ref="P21:P22"/>
    <mergeCell ref="P23:P24"/>
    <mergeCell ref="P53:P54"/>
    <mergeCell ref="P55:P56"/>
    <mergeCell ref="P57:P58"/>
    <mergeCell ref="P43:P44"/>
    <mergeCell ref="P59:P60"/>
    <mergeCell ref="P61:P62"/>
    <mergeCell ref="A128:AD128"/>
    <mergeCell ref="P11:P12"/>
    <mergeCell ref="P13:P14"/>
    <mergeCell ref="P15:P16"/>
    <mergeCell ref="P27:P28"/>
    <mergeCell ref="P25:P26"/>
    <mergeCell ref="J3:O3"/>
    <mergeCell ref="A1:AE1"/>
    <mergeCell ref="A2:D2"/>
    <mergeCell ref="AD3:AD4"/>
    <mergeCell ref="AE3:AE4"/>
    <mergeCell ref="A3:A4"/>
    <mergeCell ref="B3:B4"/>
    <mergeCell ref="P3:P4"/>
    <mergeCell ref="W3:W4"/>
    <mergeCell ref="X3:AC4"/>
    <mergeCell ref="Q3:V3"/>
    <mergeCell ref="C3:D4"/>
    <mergeCell ref="E3:F4"/>
    <mergeCell ref="I3:I4"/>
    <mergeCell ref="G3:H4"/>
    <mergeCell ref="P2:AE2"/>
    <mergeCell ref="E2:O2"/>
    <mergeCell ref="P17:P18"/>
    <mergeCell ref="B5:B41"/>
    <mergeCell ref="A5:A41"/>
    <mergeCell ref="F37:F39"/>
    <mergeCell ref="E37:E39"/>
    <mergeCell ref="D32:D39"/>
    <mergeCell ref="C32:C39"/>
    <mergeCell ref="D23:D31"/>
    <mergeCell ref="C23:C31"/>
    <mergeCell ref="F8:F17"/>
    <mergeCell ref="E8:E17"/>
    <mergeCell ref="D8:D22"/>
    <mergeCell ref="C8:C22"/>
    <mergeCell ref="F6:F7"/>
    <mergeCell ref="E6:E7"/>
    <mergeCell ref="D6:D7"/>
    <mergeCell ref="F18:F20"/>
    <mergeCell ref="E18:E20"/>
    <mergeCell ref="F21:F22"/>
    <mergeCell ref="E21:E22"/>
    <mergeCell ref="F23:F24"/>
    <mergeCell ref="E23:E24"/>
    <mergeCell ref="C6:C7"/>
    <mergeCell ref="D40:D41"/>
    <mergeCell ref="C40:C41"/>
    <mergeCell ref="F95:F96"/>
    <mergeCell ref="E95:E96"/>
    <mergeCell ref="D95:D96"/>
    <mergeCell ref="C95:C96"/>
    <mergeCell ref="F79:F80"/>
    <mergeCell ref="E79:E80"/>
    <mergeCell ref="D79:D80"/>
    <mergeCell ref="C79:C80"/>
    <mergeCell ref="F82:F85"/>
    <mergeCell ref="E82:E85"/>
    <mergeCell ref="D82:D85"/>
    <mergeCell ref="C82:C85"/>
    <mergeCell ref="F86:F89"/>
    <mergeCell ref="E86:E89"/>
    <mergeCell ref="D86:D89"/>
    <mergeCell ref="C86:C89"/>
    <mergeCell ref="C117:C119"/>
    <mergeCell ref="F113:F116"/>
    <mergeCell ref="E113:E116"/>
    <mergeCell ref="D113:D116"/>
    <mergeCell ref="C113:C116"/>
    <mergeCell ref="F106:F112"/>
    <mergeCell ref="E106:E112"/>
    <mergeCell ref="D106:D112"/>
    <mergeCell ref="F90:F91"/>
    <mergeCell ref="E90:E91"/>
    <mergeCell ref="D90:D91"/>
    <mergeCell ref="C90:C91"/>
    <mergeCell ref="F97:F98"/>
    <mergeCell ref="E97:E98"/>
    <mergeCell ref="D97:D98"/>
    <mergeCell ref="C97:C98"/>
    <mergeCell ref="F101:F103"/>
    <mergeCell ref="F99:F100"/>
    <mergeCell ref="E99:E100"/>
    <mergeCell ref="E101:E103"/>
    <mergeCell ref="D99:D103"/>
    <mergeCell ref="C99:C103"/>
    <mergeCell ref="D92:D94"/>
    <mergeCell ref="C92:C94"/>
    <mergeCell ref="I99:I103"/>
    <mergeCell ref="I97:I98"/>
    <mergeCell ref="I95:I96"/>
    <mergeCell ref="F120:F121"/>
    <mergeCell ref="E120:E121"/>
    <mergeCell ref="D120:D121"/>
    <mergeCell ref="C120:C121"/>
    <mergeCell ref="F122:F125"/>
    <mergeCell ref="E122:E125"/>
    <mergeCell ref="D122:D125"/>
    <mergeCell ref="C122:C125"/>
    <mergeCell ref="F104:F105"/>
    <mergeCell ref="E104:E105"/>
    <mergeCell ref="D104:D105"/>
    <mergeCell ref="C104:C105"/>
    <mergeCell ref="I122:I125"/>
    <mergeCell ref="I120:I121"/>
    <mergeCell ref="I117:I119"/>
    <mergeCell ref="I113:I116"/>
    <mergeCell ref="I106:I112"/>
    <mergeCell ref="I104:I105"/>
    <mergeCell ref="F117:F119"/>
    <mergeCell ref="E117:E119"/>
    <mergeCell ref="D117:D119"/>
    <mergeCell ref="A122:A127"/>
    <mergeCell ref="B117:B121"/>
    <mergeCell ref="A117:A121"/>
    <mergeCell ref="B106:B116"/>
    <mergeCell ref="A106:A116"/>
    <mergeCell ref="B104:B105"/>
    <mergeCell ref="A104:A105"/>
    <mergeCell ref="B99:B103"/>
    <mergeCell ref="A99:A103"/>
    <mergeCell ref="B122:B127"/>
    <mergeCell ref="A92:A98"/>
    <mergeCell ref="B82:B91"/>
    <mergeCell ref="A82:A91"/>
    <mergeCell ref="B76:B81"/>
    <mergeCell ref="A76:A81"/>
    <mergeCell ref="B54:B74"/>
    <mergeCell ref="A54:A74"/>
    <mergeCell ref="B42:B53"/>
    <mergeCell ref="A42:A53"/>
    <mergeCell ref="B92:B98"/>
    <mergeCell ref="AE5:AE41"/>
    <mergeCell ref="AE42:AE53"/>
    <mergeCell ref="AE54:AE74"/>
    <mergeCell ref="AE76:AE81"/>
    <mergeCell ref="AE82:AE91"/>
    <mergeCell ref="AE92:AE98"/>
    <mergeCell ref="AE99:AE103"/>
    <mergeCell ref="AE104:AE105"/>
    <mergeCell ref="C106:C112"/>
    <mergeCell ref="AE106:AE116"/>
    <mergeCell ref="I48:I51"/>
    <mergeCell ref="I46:I47"/>
    <mergeCell ref="I42:I45"/>
    <mergeCell ref="I40:I41"/>
    <mergeCell ref="I32:I39"/>
    <mergeCell ref="I23:I31"/>
    <mergeCell ref="I8:I22"/>
    <mergeCell ref="I6:I7"/>
    <mergeCell ref="F69:F74"/>
    <mergeCell ref="E69:E74"/>
    <mergeCell ref="D69:D74"/>
    <mergeCell ref="C69:C74"/>
    <mergeCell ref="F92:F94"/>
    <mergeCell ref="E92:E94"/>
  </mergeCells>
  <conditionalFormatting sqref="K5:O5 K6:N116 O6:O127">
    <cfRule type="cellIs" dxfId="3" priority="65" operator="equal">
      <formula>$V$5</formula>
    </cfRule>
  </conditionalFormatting>
  <conditionalFormatting sqref="K127:N127">
    <cfRule type="cellIs" dxfId="2" priority="21" operator="equal">
      <formula>$V$5</formula>
    </cfRule>
  </conditionalFormatting>
  <conditionalFormatting sqref="K122:N126">
    <cfRule type="cellIs" dxfId="1" priority="14" operator="equal">
      <formula>$V$5</formula>
    </cfRule>
  </conditionalFormatting>
  <conditionalFormatting sqref="K122:K126">
    <cfRule type="colorScale" priority="13">
      <colorScale>
        <cfvo type="min"/>
        <cfvo type="percentile" val="50"/>
        <cfvo type="max"/>
        <color rgb="FFF8696B"/>
        <color rgb="FFFCFCFF"/>
        <color rgb="FF63BE7B"/>
      </colorScale>
    </cfRule>
  </conditionalFormatting>
  <conditionalFormatting sqref="L122:L126">
    <cfRule type="colorScale" priority="12">
      <colorScale>
        <cfvo type="min"/>
        <cfvo type="percentile" val="50"/>
        <cfvo type="max"/>
        <color rgb="FFF8696B"/>
        <color rgb="FFFCFCFF"/>
        <color rgb="FF63BE7B"/>
      </colorScale>
    </cfRule>
  </conditionalFormatting>
  <conditionalFormatting sqref="M122:M126">
    <cfRule type="colorScale" priority="11">
      <colorScale>
        <cfvo type="min"/>
        <cfvo type="percentile" val="50"/>
        <cfvo type="max"/>
        <color rgb="FFF8696B"/>
        <color rgb="FFFCFCFF"/>
        <color rgb="FF63BE7B"/>
      </colorScale>
    </cfRule>
  </conditionalFormatting>
  <conditionalFormatting sqref="N122:N126">
    <cfRule type="colorScale" priority="10">
      <colorScale>
        <cfvo type="min"/>
        <cfvo type="percentile" val="50"/>
        <cfvo type="max"/>
        <color rgb="FFF8696B"/>
        <color rgb="FFFCFCFF"/>
        <color rgb="FF63BE7B"/>
      </colorScale>
    </cfRule>
  </conditionalFormatting>
  <conditionalFormatting sqref="J122:J126">
    <cfRule type="colorScale" priority="8">
      <colorScale>
        <cfvo type="min"/>
        <cfvo type="percentile" val="50"/>
        <cfvo type="max"/>
        <color rgb="FFF8696B"/>
        <color rgb="FFFCFCFF"/>
        <color rgb="FF63BE7B"/>
      </colorScale>
    </cfRule>
  </conditionalFormatting>
  <conditionalFormatting sqref="K117:N121">
    <cfRule type="cellIs" dxfId="0" priority="7" operator="equal">
      <formula>$V$5</formula>
    </cfRule>
  </conditionalFormatting>
  <conditionalFormatting sqref="K117:K121">
    <cfRule type="colorScale" priority="6">
      <colorScale>
        <cfvo type="min"/>
        <cfvo type="percentile" val="50"/>
        <cfvo type="max"/>
        <color rgb="FFF8696B"/>
        <color rgb="FFFCFCFF"/>
        <color rgb="FF63BE7B"/>
      </colorScale>
    </cfRule>
  </conditionalFormatting>
  <conditionalFormatting sqref="L117:L121">
    <cfRule type="colorScale" priority="5">
      <colorScale>
        <cfvo type="min"/>
        <cfvo type="percentile" val="50"/>
        <cfvo type="max"/>
        <color rgb="FFF8696B"/>
        <color rgb="FFFCFCFF"/>
        <color rgb="FF63BE7B"/>
      </colorScale>
    </cfRule>
  </conditionalFormatting>
  <conditionalFormatting sqref="M117:M121">
    <cfRule type="colorScale" priority="4">
      <colorScale>
        <cfvo type="min"/>
        <cfvo type="percentile" val="50"/>
        <cfvo type="max"/>
        <color rgb="FFF8696B"/>
        <color rgb="FFFCFCFF"/>
        <color rgb="FF63BE7B"/>
      </colorScale>
    </cfRule>
  </conditionalFormatting>
  <conditionalFormatting sqref="N117:N121">
    <cfRule type="colorScale" priority="3">
      <colorScale>
        <cfvo type="min"/>
        <cfvo type="percentile" val="50"/>
        <cfvo type="max"/>
        <color rgb="FFF8696B"/>
        <color rgb="FFFCFCFF"/>
        <color rgb="FF63BE7B"/>
      </colorScale>
    </cfRule>
  </conditionalFormatting>
  <conditionalFormatting sqref="J117:J121">
    <cfRule type="colorScale" priority="1">
      <colorScale>
        <cfvo type="min"/>
        <cfvo type="percentile" val="50"/>
        <cfvo type="max"/>
        <color rgb="FFF8696B"/>
        <color rgb="FFFCFCFF"/>
        <color rgb="FF63BE7B"/>
      </colorScale>
    </cfRule>
  </conditionalFormatting>
  <conditionalFormatting sqref="K5:K116">
    <cfRule type="colorScale" priority="66">
      <colorScale>
        <cfvo type="min"/>
        <cfvo type="percentile" val="50"/>
        <cfvo type="max"/>
        <color rgb="FFF8696B"/>
        <color rgb="FFFCFCFF"/>
        <color rgb="FF63BE7B"/>
      </colorScale>
    </cfRule>
  </conditionalFormatting>
  <conditionalFormatting sqref="L5:L116">
    <cfRule type="colorScale" priority="67">
      <colorScale>
        <cfvo type="min"/>
        <cfvo type="percentile" val="50"/>
        <cfvo type="max"/>
        <color rgb="FFF8696B"/>
        <color rgb="FFFCFCFF"/>
        <color rgb="FF63BE7B"/>
      </colorScale>
    </cfRule>
  </conditionalFormatting>
  <conditionalFormatting sqref="M5:M116">
    <cfRule type="colorScale" priority="68">
      <colorScale>
        <cfvo type="min"/>
        <cfvo type="percentile" val="50"/>
        <cfvo type="max"/>
        <color rgb="FFF8696B"/>
        <color rgb="FFFCFCFF"/>
        <color rgb="FF63BE7B"/>
      </colorScale>
    </cfRule>
  </conditionalFormatting>
  <conditionalFormatting sqref="N5:N116">
    <cfRule type="colorScale" priority="69">
      <colorScale>
        <cfvo type="min"/>
        <cfvo type="percentile" val="50"/>
        <cfvo type="max"/>
        <color rgb="FFF8696B"/>
        <color rgb="FFFCFCFF"/>
        <color rgb="FF63BE7B"/>
      </colorScale>
    </cfRule>
  </conditionalFormatting>
  <conditionalFormatting sqref="O5:O127">
    <cfRule type="colorScale" priority="70">
      <colorScale>
        <cfvo type="min"/>
        <cfvo type="percentile" val="50"/>
        <cfvo type="max"/>
        <color rgb="FFF8696B"/>
        <color rgb="FFFCFCFF"/>
        <color rgb="FF63BE7B"/>
      </colorScale>
    </cfRule>
  </conditionalFormatting>
  <conditionalFormatting sqref="J5:J116">
    <cfRule type="colorScale" priority="71">
      <colorScale>
        <cfvo type="min"/>
        <cfvo type="percentile" val="50"/>
        <cfvo type="max"/>
        <color rgb="FFF8696B"/>
        <color rgb="FFFCFCFF"/>
        <color rgb="FF63BE7B"/>
      </colorScale>
    </cfRule>
  </conditionalFormatting>
  <conditionalFormatting sqref="K127">
    <cfRule type="colorScale" priority="72">
      <colorScale>
        <cfvo type="min"/>
        <cfvo type="percentile" val="50"/>
        <cfvo type="max"/>
        <color rgb="FFF8696B"/>
        <color rgb="FFFCFCFF"/>
        <color rgb="FF63BE7B"/>
      </colorScale>
    </cfRule>
  </conditionalFormatting>
  <conditionalFormatting sqref="L127">
    <cfRule type="colorScale" priority="73">
      <colorScale>
        <cfvo type="min"/>
        <cfvo type="percentile" val="50"/>
        <cfvo type="max"/>
        <color rgb="FFF8696B"/>
        <color rgb="FFFCFCFF"/>
        <color rgb="FF63BE7B"/>
      </colorScale>
    </cfRule>
  </conditionalFormatting>
  <conditionalFormatting sqref="M127">
    <cfRule type="colorScale" priority="74">
      <colorScale>
        <cfvo type="min"/>
        <cfvo type="percentile" val="50"/>
        <cfvo type="max"/>
        <color rgb="FFF8696B"/>
        <color rgb="FFFCFCFF"/>
        <color rgb="FF63BE7B"/>
      </colorScale>
    </cfRule>
  </conditionalFormatting>
  <conditionalFormatting sqref="N127">
    <cfRule type="colorScale" priority="75">
      <colorScale>
        <cfvo type="min"/>
        <cfvo type="percentile" val="50"/>
        <cfvo type="max"/>
        <color rgb="FFF8696B"/>
        <color rgb="FFFCFCFF"/>
        <color rgb="FF63BE7B"/>
      </colorScale>
    </cfRule>
  </conditionalFormatting>
  <conditionalFormatting sqref="J127">
    <cfRule type="colorScale" priority="77">
      <colorScale>
        <cfvo type="min"/>
        <cfvo type="percentile" val="50"/>
        <cfvo type="max"/>
        <color rgb="FFF8696B"/>
        <color rgb="FFFCFCFF"/>
        <color rgb="FF63BE7B"/>
      </colorScale>
    </cfRule>
  </conditionalFormatting>
  <pageMargins left="0.7" right="0.7" top="0.75" bottom="0.75" header="0.3" footer="0.3"/>
  <pageSetup scale="4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A4" sqref="A4"/>
    </sheetView>
  </sheetViews>
  <sheetFormatPr baseColWidth="10" defaultRowHeight="15.75" x14ac:dyDescent="0.25"/>
  <cols>
    <col min="1" max="1" width="56.42578125" style="12" customWidth="1"/>
    <col min="2" max="2" width="57.5703125" style="9" customWidth="1"/>
    <col min="3" max="3" width="12.85546875" style="1" bestFit="1" customWidth="1"/>
    <col min="4" max="6" width="11.42578125" style="1"/>
  </cols>
  <sheetData>
    <row r="1" spans="1:6" ht="94.5" customHeight="1" x14ac:dyDescent="0.25">
      <c r="A1" s="265" t="s">
        <v>87</v>
      </c>
      <c r="B1" s="265"/>
    </row>
    <row r="2" spans="1:6" s="4" customFormat="1" ht="27.75" customHeight="1" x14ac:dyDescent="0.25">
      <c r="A2" s="263" t="s">
        <v>19</v>
      </c>
      <c r="B2" s="263"/>
      <c r="C2" s="2"/>
      <c r="D2" s="2"/>
      <c r="E2" s="2"/>
      <c r="F2" s="2"/>
    </row>
    <row r="3" spans="1:6" s="4" customFormat="1" ht="16.5" customHeight="1" x14ac:dyDescent="0.25">
      <c r="A3" s="264" t="s">
        <v>88</v>
      </c>
      <c r="B3" s="264"/>
      <c r="C3" s="2"/>
      <c r="D3" s="2"/>
      <c r="E3" s="2"/>
      <c r="F3" s="2"/>
    </row>
    <row r="4" spans="1:6" s="5" customFormat="1" ht="34.5" customHeight="1" x14ac:dyDescent="0.2">
      <c r="A4" s="34">
        <f>Evaluacion!AE128</f>
        <v>2000</v>
      </c>
      <c r="B4" s="35">
        <f>Referentes!C26</f>
        <v>0</v>
      </c>
      <c r="C4" s="3"/>
      <c r="D4" s="3"/>
      <c r="E4" s="3"/>
      <c r="F4" s="3"/>
    </row>
    <row r="5" spans="1:6" s="5" customFormat="1" ht="34.5" customHeight="1" x14ac:dyDescent="0.2">
      <c r="A5" s="36" t="s">
        <v>89</v>
      </c>
      <c r="B5" s="33" t="s">
        <v>63</v>
      </c>
      <c r="C5" s="3"/>
      <c r="D5" s="3"/>
      <c r="E5" s="3"/>
      <c r="F5" s="3"/>
    </row>
    <row r="6" spans="1:6" s="5" customFormat="1" ht="19.5" customHeight="1" x14ac:dyDescent="0.2">
      <c r="A6" s="261" t="s">
        <v>90</v>
      </c>
      <c r="B6" s="262"/>
      <c r="C6" s="3"/>
      <c r="D6" s="3"/>
      <c r="E6" s="3"/>
      <c r="F6" s="3"/>
    </row>
    <row r="7" spans="1:6" ht="35.25" customHeight="1" x14ac:dyDescent="0.25">
      <c r="A7" s="260"/>
      <c r="B7" s="260"/>
    </row>
    <row r="8" spans="1:6" ht="15.75" customHeight="1" x14ac:dyDescent="0.25"/>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7"/>
  <sheetViews>
    <sheetView workbookViewId="0">
      <selection activeCell="B20" sqref="B20"/>
    </sheetView>
  </sheetViews>
  <sheetFormatPr baseColWidth="10" defaultRowHeight="15" x14ac:dyDescent="0.25"/>
  <cols>
    <col min="1" max="1" width="18.85546875" customWidth="1"/>
    <col min="2" max="2" width="31.42578125" customWidth="1"/>
    <col min="3" max="3" width="15.42578125" customWidth="1"/>
    <col min="4" max="4" width="16.7109375" customWidth="1"/>
    <col min="5" max="5" width="17.28515625" customWidth="1"/>
  </cols>
  <sheetData>
    <row r="2" spans="1:11" ht="30.75" x14ac:dyDescent="0.25">
      <c r="A2" s="266"/>
      <c r="B2" s="267"/>
      <c r="C2" s="267"/>
      <c r="D2" s="267"/>
      <c r="E2" s="267"/>
      <c r="F2" s="23"/>
      <c r="G2" s="23"/>
      <c r="H2" s="23"/>
      <c r="I2" s="23"/>
      <c r="J2" s="23"/>
      <c r="K2" s="23"/>
    </row>
    <row r="3" spans="1:11" ht="18.75" x14ac:dyDescent="0.25">
      <c r="A3" s="268" t="s">
        <v>374</v>
      </c>
      <c r="B3" s="268"/>
      <c r="C3" s="268"/>
      <c r="D3" s="268"/>
      <c r="E3" s="268"/>
    </row>
    <row r="4" spans="1:11" ht="15.75" thickBot="1" x14ac:dyDescent="0.3"/>
    <row r="5" spans="1:11" ht="24.75" thickBot="1" x14ac:dyDescent="0.3">
      <c r="A5" s="81" t="s">
        <v>375</v>
      </c>
      <c r="B5" s="81" t="s">
        <v>376</v>
      </c>
      <c r="C5" s="81" t="s">
        <v>377</v>
      </c>
      <c r="D5" s="81" t="s">
        <v>378</v>
      </c>
      <c r="E5" s="81" t="s">
        <v>379</v>
      </c>
    </row>
    <row r="6" spans="1:11" ht="15.75" thickBot="1" x14ac:dyDescent="0.3">
      <c r="A6" s="269">
        <f>'[1]Datos Generales'!C7</f>
        <v>0</v>
      </c>
      <c r="B6" s="82" t="s">
        <v>354</v>
      </c>
      <c r="C6" s="83">
        <v>320</v>
      </c>
      <c r="D6" s="83">
        <f>Evaluacion!AE5</f>
        <v>320</v>
      </c>
      <c r="E6" s="84">
        <f>D6/C6</f>
        <v>1</v>
      </c>
    </row>
    <row r="7" spans="1:11" ht="15.75" thickBot="1" x14ac:dyDescent="0.3">
      <c r="A7" s="270"/>
      <c r="B7" s="85" t="s">
        <v>380</v>
      </c>
      <c r="C7" s="89">
        <v>100</v>
      </c>
      <c r="D7" s="86">
        <f>Evaluacion!AE42</f>
        <v>100</v>
      </c>
      <c r="E7" s="87">
        <f t="shared" ref="E7:E17" si="0">D7/C7</f>
        <v>1</v>
      </c>
    </row>
    <row r="8" spans="1:11" ht="15.75" thickBot="1" x14ac:dyDescent="0.3">
      <c r="A8" s="270"/>
      <c r="B8" s="82" t="s">
        <v>34</v>
      </c>
      <c r="C8" s="83">
        <v>200</v>
      </c>
      <c r="D8" s="83">
        <f>Evaluacion!AE54</f>
        <v>200</v>
      </c>
      <c r="E8" s="84">
        <f t="shared" si="0"/>
        <v>1</v>
      </c>
    </row>
    <row r="9" spans="1:11" ht="15.75" thickBot="1" x14ac:dyDescent="0.3">
      <c r="A9" s="270"/>
      <c r="B9" s="85" t="s">
        <v>40</v>
      </c>
      <c r="C9" s="89">
        <v>60</v>
      </c>
      <c r="D9" s="86">
        <f>Evaluacion!AE75</f>
        <v>60</v>
      </c>
      <c r="E9" s="87">
        <f t="shared" si="0"/>
        <v>1</v>
      </c>
    </row>
    <row r="10" spans="1:11" ht="15.75" thickBot="1" x14ac:dyDescent="0.3">
      <c r="A10" s="270"/>
      <c r="B10" s="82" t="s">
        <v>42</v>
      </c>
      <c r="C10" s="83">
        <v>140</v>
      </c>
      <c r="D10" s="83">
        <f>Evaluacion!AE76</f>
        <v>140</v>
      </c>
      <c r="E10" s="84">
        <f t="shared" si="0"/>
        <v>1</v>
      </c>
    </row>
    <row r="11" spans="1:11" ht="15.75" thickBot="1" x14ac:dyDescent="0.3">
      <c r="A11" s="270"/>
      <c r="B11" s="85" t="s">
        <v>46</v>
      </c>
      <c r="C11" s="89">
        <v>340</v>
      </c>
      <c r="D11" s="86">
        <f>Evaluacion!AE82</f>
        <v>340</v>
      </c>
      <c r="E11" s="87">
        <f t="shared" si="0"/>
        <v>1</v>
      </c>
    </row>
    <row r="12" spans="1:11" ht="15.75" thickBot="1" x14ac:dyDescent="0.3">
      <c r="A12" s="270"/>
      <c r="B12" s="82" t="s">
        <v>49</v>
      </c>
      <c r="C12" s="83">
        <v>200</v>
      </c>
      <c r="D12" s="83">
        <f>Evaluacion!AE92</f>
        <v>200</v>
      </c>
      <c r="E12" s="84">
        <f t="shared" si="0"/>
        <v>1</v>
      </c>
    </row>
    <row r="13" spans="1:11" ht="15.75" thickBot="1" x14ac:dyDescent="0.3">
      <c r="A13" s="270"/>
      <c r="B13" s="85" t="s">
        <v>51</v>
      </c>
      <c r="C13" s="89">
        <v>60</v>
      </c>
      <c r="D13" s="86">
        <f>Evaluacion!AE99</f>
        <v>60</v>
      </c>
      <c r="E13" s="87">
        <f t="shared" si="0"/>
        <v>1</v>
      </c>
    </row>
    <row r="14" spans="1:11" ht="15.75" thickBot="1" x14ac:dyDescent="0.3">
      <c r="A14" s="270"/>
      <c r="B14" s="82" t="s">
        <v>52</v>
      </c>
      <c r="C14" s="83">
        <v>80</v>
      </c>
      <c r="D14" s="83">
        <f>Evaluacion!AE104</f>
        <v>80</v>
      </c>
      <c r="E14" s="84">
        <f t="shared" si="0"/>
        <v>1</v>
      </c>
    </row>
    <row r="15" spans="1:11" ht="15.75" thickBot="1" x14ac:dyDescent="0.3">
      <c r="A15" s="270"/>
      <c r="B15" s="88" t="s">
        <v>53</v>
      </c>
      <c r="C15" s="89">
        <v>300</v>
      </c>
      <c r="D15" s="89">
        <f>Evaluacion!AE106</f>
        <v>300</v>
      </c>
      <c r="E15" s="87">
        <f t="shared" si="0"/>
        <v>1</v>
      </c>
    </row>
    <row r="16" spans="1:11" ht="15.75" thickBot="1" x14ac:dyDescent="0.3">
      <c r="A16" s="270"/>
      <c r="B16" s="82" t="s">
        <v>55</v>
      </c>
      <c r="C16" s="83">
        <v>80</v>
      </c>
      <c r="D16" s="83">
        <f>Evaluacion!AE117</f>
        <v>80</v>
      </c>
      <c r="E16" s="84">
        <f t="shared" si="0"/>
        <v>1</v>
      </c>
    </row>
    <row r="17" spans="1:5" ht="15.75" thickBot="1" x14ac:dyDescent="0.3">
      <c r="A17" s="271"/>
      <c r="B17" s="85" t="s">
        <v>57</v>
      </c>
      <c r="C17" s="89">
        <v>120</v>
      </c>
      <c r="D17" s="86">
        <f>Evaluacion!AE122</f>
        <v>120</v>
      </c>
      <c r="E17" s="87">
        <f t="shared" si="0"/>
        <v>1</v>
      </c>
    </row>
  </sheetData>
  <mergeCells count="3">
    <mergeCell ref="A2:E2"/>
    <mergeCell ref="A3:E3"/>
    <mergeCell ref="A6:A1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55" zoomScaleNormal="55" workbookViewId="0">
      <pane ySplit="2" topLeftCell="A11" activePane="bottomLeft" state="frozen"/>
      <selection pane="bottomLeft" activeCell="C17" sqref="C17"/>
    </sheetView>
  </sheetViews>
  <sheetFormatPr baseColWidth="10" defaultRowHeight="15.75" x14ac:dyDescent="0.25"/>
  <cols>
    <col min="1" max="1" width="4.7109375" style="12" customWidth="1"/>
    <col min="2" max="2" width="114.140625" style="12" customWidth="1"/>
    <col min="3" max="3" width="8.7109375" style="12" customWidth="1"/>
    <col min="4" max="11" width="11.42578125" style="23"/>
  </cols>
  <sheetData>
    <row r="1" spans="1:11" ht="77.25" customHeight="1" x14ac:dyDescent="0.25">
      <c r="A1" s="266" t="s">
        <v>65</v>
      </c>
      <c r="B1" s="267"/>
      <c r="C1" s="267"/>
    </row>
    <row r="2" spans="1:11" s="25" customFormat="1" ht="26.25" customHeight="1" x14ac:dyDescent="0.25">
      <c r="A2" s="29" t="s">
        <v>1</v>
      </c>
      <c r="B2" s="285" t="s">
        <v>64</v>
      </c>
      <c r="C2" s="286"/>
      <c r="D2" s="24"/>
      <c r="E2" s="24"/>
      <c r="F2" s="24"/>
      <c r="G2" s="24"/>
      <c r="H2" s="24"/>
      <c r="I2" s="24"/>
      <c r="J2" s="24"/>
      <c r="K2" s="24"/>
    </row>
    <row r="3" spans="1:11" ht="23.25" customHeight="1" x14ac:dyDescent="0.25">
      <c r="A3" s="287" t="s">
        <v>94</v>
      </c>
      <c r="B3" s="287"/>
      <c r="C3" s="8">
        <v>0</v>
      </c>
    </row>
    <row r="4" spans="1:11" ht="31.5" x14ac:dyDescent="0.25">
      <c r="A4" s="26">
        <v>1</v>
      </c>
      <c r="B4" s="38" t="s">
        <v>285</v>
      </c>
      <c r="C4" s="30"/>
    </row>
    <row r="5" spans="1:11" ht="47.25" x14ac:dyDescent="0.25">
      <c r="A5" s="26">
        <v>2</v>
      </c>
      <c r="B5" s="38" t="s">
        <v>286</v>
      </c>
      <c r="C5" s="30"/>
    </row>
    <row r="6" spans="1:11" ht="31.5" x14ac:dyDescent="0.25">
      <c r="A6" s="26">
        <v>3</v>
      </c>
      <c r="B6" s="38" t="s">
        <v>287</v>
      </c>
      <c r="C6" s="30"/>
    </row>
    <row r="7" spans="1:11" ht="47.25" x14ac:dyDescent="0.25">
      <c r="A7" s="26">
        <v>4</v>
      </c>
      <c r="B7" s="30" t="s">
        <v>288</v>
      </c>
      <c r="C7" s="30"/>
    </row>
    <row r="8" spans="1:11" ht="31.5" x14ac:dyDescent="0.25">
      <c r="A8" s="26">
        <v>5</v>
      </c>
      <c r="B8" s="38" t="s">
        <v>289</v>
      </c>
      <c r="C8" s="30"/>
    </row>
    <row r="9" spans="1:11" ht="28.5" customHeight="1" x14ac:dyDescent="0.25">
      <c r="A9" s="26">
        <v>6</v>
      </c>
      <c r="B9" s="38" t="s">
        <v>290</v>
      </c>
      <c r="C9" s="30"/>
    </row>
    <row r="10" spans="1:11" ht="31.5" x14ac:dyDescent="0.25">
      <c r="A10" s="26">
        <v>7</v>
      </c>
      <c r="B10" s="38" t="s">
        <v>291</v>
      </c>
      <c r="C10" s="30"/>
    </row>
    <row r="11" spans="1:11" ht="31.5" x14ac:dyDescent="0.25">
      <c r="A11" s="26">
        <v>8</v>
      </c>
      <c r="B11" s="38" t="s">
        <v>292</v>
      </c>
      <c r="C11" s="30"/>
    </row>
    <row r="12" spans="1:11" ht="31.5" x14ac:dyDescent="0.25">
      <c r="A12" s="26">
        <v>9</v>
      </c>
      <c r="B12" s="38" t="s">
        <v>293</v>
      </c>
      <c r="C12" s="30"/>
    </row>
    <row r="13" spans="1:11" x14ac:dyDescent="0.25">
      <c r="A13" s="26">
        <v>10</v>
      </c>
      <c r="B13" s="38" t="s">
        <v>294</v>
      </c>
      <c r="C13" s="30"/>
    </row>
    <row r="14" spans="1:11" ht="31.5" x14ac:dyDescent="0.25">
      <c r="A14" s="26">
        <v>11</v>
      </c>
      <c r="B14" s="38" t="s">
        <v>295</v>
      </c>
      <c r="C14" s="44"/>
    </row>
    <row r="15" spans="1:11" ht="27" customHeight="1" x14ac:dyDescent="0.25">
      <c r="A15" s="287" t="s">
        <v>95</v>
      </c>
      <c r="B15" s="287"/>
      <c r="C15" s="53">
        <v>0</v>
      </c>
      <c r="D15" s="28"/>
    </row>
    <row r="16" spans="1:11" ht="31.5" x14ac:dyDescent="0.25">
      <c r="A16" s="26">
        <v>1</v>
      </c>
      <c r="B16" s="38" t="s">
        <v>92</v>
      </c>
      <c r="C16" s="30"/>
      <c r="D16" s="27"/>
    </row>
    <row r="17" spans="1:4" ht="31.5" x14ac:dyDescent="0.25">
      <c r="A17" s="26">
        <v>2</v>
      </c>
      <c r="B17" s="38" t="s">
        <v>296</v>
      </c>
      <c r="C17" s="44"/>
      <c r="D17" s="27"/>
    </row>
    <row r="18" spans="1:4" ht="31.5" x14ac:dyDescent="0.25">
      <c r="A18" s="26">
        <v>3</v>
      </c>
      <c r="B18" s="37" t="s">
        <v>93</v>
      </c>
      <c r="C18" s="30"/>
      <c r="D18" s="27"/>
    </row>
    <row r="19" spans="1:4" ht="47.25" x14ac:dyDescent="0.25">
      <c r="A19" s="26">
        <v>4</v>
      </c>
      <c r="B19" s="38" t="s">
        <v>297</v>
      </c>
      <c r="C19" s="30"/>
      <c r="D19" s="27"/>
    </row>
    <row r="20" spans="1:4" ht="31.5" x14ac:dyDescent="0.25">
      <c r="A20" s="26">
        <v>5</v>
      </c>
      <c r="B20" s="38" t="s">
        <v>299</v>
      </c>
      <c r="C20" s="30"/>
    </row>
    <row r="21" spans="1:4" ht="31.5" x14ac:dyDescent="0.25">
      <c r="A21" s="26">
        <v>6</v>
      </c>
      <c r="B21" s="38" t="s">
        <v>300</v>
      </c>
      <c r="C21" s="30"/>
    </row>
    <row r="22" spans="1:4" ht="31.5" x14ac:dyDescent="0.25">
      <c r="A22" s="26">
        <v>7</v>
      </c>
      <c r="B22" s="38" t="s">
        <v>298</v>
      </c>
      <c r="C22" s="30"/>
    </row>
    <row r="23" spans="1:4" x14ac:dyDescent="0.25">
      <c r="A23" s="26">
        <v>8</v>
      </c>
      <c r="B23" s="39" t="s">
        <v>301</v>
      </c>
      <c r="C23" s="30"/>
    </row>
    <row r="24" spans="1:4" x14ac:dyDescent="0.25">
      <c r="A24" s="26">
        <v>9</v>
      </c>
      <c r="B24" s="39" t="s">
        <v>302</v>
      </c>
      <c r="C24" s="30"/>
    </row>
    <row r="25" spans="1:4" x14ac:dyDescent="0.25">
      <c r="A25" s="26">
        <v>10</v>
      </c>
      <c r="B25" s="26" t="s">
        <v>303</v>
      </c>
      <c r="C25" s="44"/>
    </row>
    <row r="26" spans="1:4" ht="30.75" customHeight="1" x14ac:dyDescent="0.25">
      <c r="A26" s="284" t="s">
        <v>73</v>
      </c>
      <c r="B26" s="284"/>
      <c r="C26" s="51">
        <f>SUM(C3:C24)</f>
        <v>0</v>
      </c>
    </row>
    <row r="27" spans="1:4" x14ac:dyDescent="0.25">
      <c r="C27" s="32"/>
    </row>
  </sheetData>
  <mergeCells count="5">
    <mergeCell ref="A1:C1"/>
    <mergeCell ref="A26:B26"/>
    <mergeCell ref="B2:C2"/>
    <mergeCell ref="A15:B15"/>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90" zoomScaleNormal="90" workbookViewId="0">
      <pane ySplit="2" topLeftCell="A3" activePane="bottomLeft" state="frozen"/>
      <selection pane="bottomLeft" activeCell="A3" sqref="A3:C3"/>
    </sheetView>
  </sheetViews>
  <sheetFormatPr baseColWidth="10" defaultRowHeight="15.75" x14ac:dyDescent="0.25"/>
  <cols>
    <col min="1" max="1" width="4.7109375" style="12" customWidth="1"/>
    <col min="2" max="2" width="114.140625" style="12" customWidth="1"/>
    <col min="3" max="3" width="8.7109375" style="12" customWidth="1"/>
    <col min="4" max="11" width="11.42578125" style="23"/>
  </cols>
  <sheetData>
    <row r="1" spans="1:11" ht="77.25" customHeight="1" x14ac:dyDescent="0.25">
      <c r="A1" s="266" t="s">
        <v>85</v>
      </c>
      <c r="B1" s="267"/>
      <c r="C1" s="267"/>
    </row>
    <row r="2" spans="1:11" s="25" customFormat="1" ht="30" customHeight="1" x14ac:dyDescent="0.25">
      <c r="A2" s="285" t="s">
        <v>86</v>
      </c>
      <c r="B2" s="288"/>
      <c r="C2" s="286"/>
      <c r="D2" s="24"/>
      <c r="E2" s="24"/>
      <c r="F2" s="24"/>
      <c r="G2" s="24"/>
      <c r="H2" s="24"/>
      <c r="I2" s="24"/>
      <c r="J2" s="24"/>
      <c r="K2" s="24"/>
    </row>
    <row r="3" spans="1:11" ht="258" customHeight="1" x14ac:dyDescent="0.25">
      <c r="A3" s="289"/>
      <c r="B3" s="290"/>
      <c r="C3" s="291"/>
    </row>
    <row r="4" spans="1:11" ht="30" customHeight="1" x14ac:dyDescent="0.25">
      <c r="A4" s="285" t="s">
        <v>91</v>
      </c>
      <c r="B4" s="288"/>
      <c r="C4" s="286"/>
    </row>
    <row r="5" spans="1:11" ht="258" customHeight="1" x14ac:dyDescent="0.25">
      <c r="A5" s="289"/>
      <c r="B5" s="290"/>
      <c r="C5" s="291"/>
      <c r="G5"/>
      <c r="H5"/>
      <c r="I5"/>
      <c r="J5"/>
      <c r="K5"/>
    </row>
    <row r="6" spans="1:11" x14ac:dyDescent="0.25">
      <c r="A6" s="23"/>
      <c r="B6" s="23"/>
      <c r="C6" s="23"/>
      <c r="G6"/>
      <c r="H6"/>
      <c r="I6"/>
      <c r="J6"/>
      <c r="K6"/>
    </row>
    <row r="7" spans="1:11" x14ac:dyDescent="0.25">
      <c r="A7" s="23"/>
      <c r="B7" s="23"/>
      <c r="C7" s="23"/>
      <c r="G7"/>
      <c r="H7"/>
      <c r="I7"/>
      <c r="J7"/>
      <c r="K7"/>
    </row>
    <row r="8" spans="1:11" x14ac:dyDescent="0.25">
      <c r="A8" s="23"/>
      <c r="B8" s="23"/>
      <c r="C8" s="23"/>
      <c r="G8"/>
      <c r="H8"/>
      <c r="I8"/>
      <c r="J8"/>
      <c r="K8"/>
    </row>
    <row r="9" spans="1:11" x14ac:dyDescent="0.25">
      <c r="A9" s="23"/>
      <c r="B9" s="23"/>
      <c r="C9" s="23"/>
      <c r="G9"/>
      <c r="H9"/>
      <c r="I9"/>
      <c r="J9"/>
      <c r="K9"/>
    </row>
    <row r="10" spans="1:11" x14ac:dyDescent="0.25">
      <c r="A10" s="23"/>
      <c r="B10" s="23"/>
      <c r="C10" s="23"/>
      <c r="G10"/>
      <c r="H10"/>
      <c r="I10"/>
      <c r="J10"/>
      <c r="K10"/>
    </row>
    <row r="11" spans="1:11" x14ac:dyDescent="0.25">
      <c r="C11" s="32"/>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Instrucciones</vt:lpstr>
      <vt:lpstr>Marco Legal y Normativo</vt:lpstr>
      <vt:lpstr>Solicitud de Adhesión </vt:lpstr>
      <vt:lpstr>Tabla de puntuación</vt:lpstr>
      <vt:lpstr>Evaluacion</vt:lpstr>
      <vt:lpstr>Calificacion</vt:lpstr>
      <vt:lpstr>Segunda condicionante </vt:lpstr>
      <vt:lpstr>Referentes</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Adhesión '!Área_de_impresión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2016-02-19T17:22:33Z</cp:lastPrinted>
  <dcterms:created xsi:type="dcterms:W3CDTF">2014-10-13T14:49:42Z</dcterms:created>
  <dcterms:modified xsi:type="dcterms:W3CDTF">2016-10-10T18:46:57Z</dcterms:modified>
</cp:coreProperties>
</file>