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RABAN~1\DOCUME~1\SECTUR\CUADER~1\GUASDE~1\AJUSTA~1\VERSIO~1\GUASDE~1\PARACO~1\GUASDE~1\MATRIC~1\"/>
    </mc:Choice>
  </mc:AlternateContent>
  <bookViews>
    <workbookView xWindow="0" yWindow="0" windowWidth="20490" windowHeight="7755"/>
  </bookViews>
  <sheets>
    <sheet name="Instrucciones" sheetId="4" r:id="rId1"/>
    <sheet name="Marco Legal y Normativo" sheetId="12" r:id="rId2"/>
    <sheet name="Solicitud de Adhesión" sheetId="3" r:id="rId3"/>
    <sheet name="Tabla de puntuación" sheetId="15" r:id="rId4"/>
    <sheet name="Evaluacion" sheetId="1" r:id="rId5"/>
    <sheet name="Calificacion" sheetId="10" r:id="rId6"/>
    <sheet name="Segunda condicional" sheetId="13" r:id="rId7"/>
    <sheet name="Referentes" sheetId="5" r:id="rId8"/>
    <sheet name="Comentarios" sheetId="11" r:id="rId9"/>
  </sheets>
  <definedNames>
    <definedName name="_xlnm.Print_Area" localSheetId="5">Calificacion!$A$1:$B$7</definedName>
    <definedName name="_xlnm.Print_Area" localSheetId="8">Comentarios!$A$1:$B$3</definedName>
    <definedName name="_xlnm.Print_Area" localSheetId="4">Evaluacion!$A$1:$AE$114</definedName>
    <definedName name="_xlnm.Print_Area" localSheetId="0">Instrucciones!$A$1:$I$11</definedName>
    <definedName name="_xlnm.Print_Area" localSheetId="1">'Marco Legal y Normativo'!$A$1:$B$58</definedName>
    <definedName name="_xlnm.Print_Area" localSheetId="7">Referentes!$A$1:$B$74</definedName>
    <definedName name="_xlnm.Print_Area" localSheetId="2">'Solicitud de Adhesión'!$A$1:$F$35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V8" i="1" l="1"/>
  <c r="U8" i="1"/>
  <c r="T8" i="1"/>
  <c r="S8" i="1"/>
  <c r="R8" i="1"/>
  <c r="V7" i="1"/>
  <c r="U7" i="1"/>
  <c r="T7" i="1"/>
  <c r="S7" i="1"/>
  <c r="R7" i="1"/>
  <c r="V6" i="1"/>
  <c r="U6" i="1"/>
  <c r="T6" i="1"/>
  <c r="S6" i="1"/>
  <c r="R6" i="1"/>
  <c r="V5" i="1"/>
  <c r="U5" i="1"/>
  <c r="T5" i="1"/>
  <c r="S5" i="1"/>
  <c r="R5" i="1"/>
  <c r="U113" i="1" l="1"/>
  <c r="T113" i="1"/>
  <c r="S113" i="1"/>
  <c r="U112" i="1"/>
  <c r="T112" i="1"/>
  <c r="S112" i="1"/>
  <c r="U111" i="1"/>
  <c r="T111" i="1"/>
  <c r="S111" i="1"/>
  <c r="V110" i="1"/>
  <c r="U110" i="1"/>
  <c r="T110" i="1"/>
  <c r="S110" i="1"/>
  <c r="R110" i="1"/>
  <c r="V109" i="1"/>
  <c r="U109" i="1"/>
  <c r="T109" i="1"/>
  <c r="S109" i="1"/>
  <c r="R109" i="1"/>
  <c r="V108" i="1"/>
  <c r="U108" i="1"/>
  <c r="T108" i="1"/>
  <c r="S108" i="1"/>
  <c r="R108" i="1"/>
  <c r="V107" i="1"/>
  <c r="U107" i="1"/>
  <c r="T107" i="1"/>
  <c r="S107" i="1"/>
  <c r="R107" i="1"/>
  <c r="U106" i="1"/>
  <c r="T106" i="1"/>
  <c r="S106" i="1"/>
  <c r="V105" i="1"/>
  <c r="U105" i="1"/>
  <c r="T105" i="1"/>
  <c r="S105" i="1"/>
  <c r="R105" i="1"/>
  <c r="U104" i="1"/>
  <c r="T104" i="1"/>
  <c r="S104" i="1"/>
  <c r="U103" i="1"/>
  <c r="T103" i="1"/>
  <c r="S103" i="1"/>
  <c r="U102" i="1"/>
  <c r="T102" i="1"/>
  <c r="S102" i="1"/>
  <c r="V101" i="1"/>
  <c r="U101" i="1"/>
  <c r="T101" i="1"/>
  <c r="S101" i="1"/>
  <c r="R101" i="1"/>
  <c r="U100" i="1"/>
  <c r="T100" i="1"/>
  <c r="S100" i="1"/>
  <c r="U99" i="1"/>
  <c r="T99" i="1"/>
  <c r="S99" i="1"/>
  <c r="V98" i="1"/>
  <c r="U98" i="1"/>
  <c r="T98" i="1"/>
  <c r="S98" i="1"/>
  <c r="R98" i="1"/>
  <c r="V97" i="1"/>
  <c r="U97" i="1"/>
  <c r="T97" i="1"/>
  <c r="S97" i="1"/>
  <c r="R97" i="1"/>
  <c r="V96" i="1"/>
  <c r="U96" i="1"/>
  <c r="T96" i="1"/>
  <c r="S96" i="1"/>
  <c r="R96" i="1"/>
  <c r="U95" i="1"/>
  <c r="T95" i="1"/>
  <c r="S95" i="1"/>
  <c r="U94" i="1"/>
  <c r="T94" i="1"/>
  <c r="S94" i="1"/>
  <c r="U93" i="1"/>
  <c r="T93" i="1"/>
  <c r="S93" i="1"/>
  <c r="U92" i="1"/>
  <c r="T92" i="1"/>
  <c r="S92" i="1"/>
  <c r="U91" i="1"/>
  <c r="T91" i="1"/>
  <c r="S91" i="1"/>
  <c r="V90" i="1"/>
  <c r="U90" i="1"/>
  <c r="T90" i="1"/>
  <c r="S90" i="1"/>
  <c r="R90" i="1"/>
  <c r="V89" i="1"/>
  <c r="U89" i="1"/>
  <c r="T89" i="1"/>
  <c r="S89" i="1"/>
  <c r="R89" i="1"/>
  <c r="V88" i="1"/>
  <c r="U88" i="1"/>
  <c r="T88" i="1"/>
  <c r="S88" i="1"/>
  <c r="R88" i="1"/>
  <c r="V87" i="1"/>
  <c r="U87" i="1"/>
  <c r="T87" i="1"/>
  <c r="S87" i="1"/>
  <c r="R87" i="1"/>
  <c r="V86" i="1"/>
  <c r="U86" i="1"/>
  <c r="T86" i="1"/>
  <c r="S86" i="1"/>
  <c r="R86" i="1"/>
  <c r="V85" i="1"/>
  <c r="U85" i="1"/>
  <c r="T85" i="1"/>
  <c r="S85" i="1"/>
  <c r="R85" i="1"/>
  <c r="U84" i="1"/>
  <c r="T84" i="1"/>
  <c r="S84" i="1"/>
  <c r="U83" i="1"/>
  <c r="T83" i="1"/>
  <c r="S83" i="1"/>
  <c r="V82" i="1"/>
  <c r="U82" i="1"/>
  <c r="T82" i="1"/>
  <c r="S82" i="1"/>
  <c r="R82" i="1"/>
  <c r="U81" i="1"/>
  <c r="T81" i="1"/>
  <c r="S81" i="1"/>
  <c r="V80" i="1"/>
  <c r="U80" i="1"/>
  <c r="T80" i="1"/>
  <c r="S80" i="1"/>
  <c r="R80" i="1"/>
  <c r="V79" i="1"/>
  <c r="U79" i="1"/>
  <c r="T79" i="1"/>
  <c r="S79" i="1"/>
  <c r="R79" i="1"/>
  <c r="U78" i="1"/>
  <c r="T78" i="1"/>
  <c r="S78" i="1"/>
  <c r="V77" i="1"/>
  <c r="U77" i="1"/>
  <c r="T77" i="1"/>
  <c r="S77" i="1"/>
  <c r="R77" i="1"/>
  <c r="V76" i="1"/>
  <c r="U76" i="1"/>
  <c r="T76" i="1"/>
  <c r="S76" i="1"/>
  <c r="R76" i="1"/>
  <c r="V75" i="1"/>
  <c r="U75" i="1"/>
  <c r="T75" i="1"/>
  <c r="S75" i="1"/>
  <c r="R75" i="1"/>
  <c r="V74" i="1"/>
  <c r="U74" i="1"/>
  <c r="T74" i="1"/>
  <c r="S74" i="1"/>
  <c r="R74" i="1"/>
  <c r="V73" i="1"/>
  <c r="U73" i="1"/>
  <c r="T73" i="1"/>
  <c r="S73" i="1"/>
  <c r="R73" i="1"/>
  <c r="V72" i="1"/>
  <c r="U72" i="1"/>
  <c r="T72" i="1"/>
  <c r="S72" i="1"/>
  <c r="R72" i="1"/>
  <c r="U71" i="1"/>
  <c r="T71" i="1"/>
  <c r="S71" i="1"/>
  <c r="V70" i="1"/>
  <c r="U70" i="1"/>
  <c r="T70" i="1"/>
  <c r="S70" i="1"/>
  <c r="R70" i="1"/>
  <c r="V69" i="1"/>
  <c r="U69" i="1"/>
  <c r="T69" i="1"/>
  <c r="S69" i="1"/>
  <c r="R69" i="1"/>
  <c r="V68" i="1"/>
  <c r="U68" i="1"/>
  <c r="T68" i="1"/>
  <c r="S68" i="1"/>
  <c r="R68" i="1"/>
  <c r="U67" i="1"/>
  <c r="T67" i="1"/>
  <c r="S67" i="1"/>
  <c r="V66" i="1"/>
  <c r="U66" i="1"/>
  <c r="T66" i="1"/>
  <c r="S66" i="1"/>
  <c r="R66" i="1"/>
  <c r="V65" i="1"/>
  <c r="U65" i="1"/>
  <c r="T65" i="1"/>
  <c r="S65" i="1"/>
  <c r="R65" i="1"/>
  <c r="V64" i="1"/>
  <c r="U64" i="1"/>
  <c r="T64" i="1"/>
  <c r="S64" i="1"/>
  <c r="R64" i="1"/>
  <c r="U63" i="1"/>
  <c r="T63" i="1"/>
  <c r="S63" i="1"/>
  <c r="R63" i="1"/>
  <c r="V63" i="1"/>
  <c r="V62" i="1"/>
  <c r="U62" i="1"/>
  <c r="T62" i="1"/>
  <c r="S62" i="1"/>
  <c r="R62" i="1"/>
  <c r="V61" i="1"/>
  <c r="U61" i="1"/>
  <c r="T61" i="1"/>
  <c r="S61" i="1"/>
  <c r="R61" i="1"/>
  <c r="V60" i="1"/>
  <c r="U60" i="1"/>
  <c r="T60" i="1"/>
  <c r="S60" i="1"/>
  <c r="R60" i="1"/>
  <c r="U59" i="1"/>
  <c r="T59" i="1"/>
  <c r="S59" i="1"/>
  <c r="V58" i="1"/>
  <c r="U58" i="1"/>
  <c r="T58" i="1"/>
  <c r="S58" i="1"/>
  <c r="R58" i="1"/>
  <c r="V57" i="1"/>
  <c r="U57" i="1"/>
  <c r="T57" i="1"/>
  <c r="S57" i="1"/>
  <c r="R57" i="1"/>
  <c r="V56" i="1"/>
  <c r="U56" i="1"/>
  <c r="T56" i="1"/>
  <c r="S56" i="1"/>
  <c r="R56" i="1"/>
  <c r="V55" i="1"/>
  <c r="U55" i="1"/>
  <c r="T55" i="1"/>
  <c r="S55" i="1"/>
  <c r="R55" i="1"/>
  <c r="V54" i="1"/>
  <c r="U54" i="1"/>
  <c r="T54" i="1"/>
  <c r="S54" i="1"/>
  <c r="R54" i="1"/>
  <c r="V53" i="1"/>
  <c r="U53" i="1"/>
  <c r="T53" i="1"/>
  <c r="S53" i="1"/>
  <c r="R53" i="1"/>
  <c r="V52" i="1"/>
  <c r="U52" i="1"/>
  <c r="T52" i="1"/>
  <c r="S52" i="1"/>
  <c r="R52" i="1"/>
  <c r="U51" i="1"/>
  <c r="T51" i="1"/>
  <c r="S51" i="1"/>
  <c r="V50" i="1"/>
  <c r="U50" i="1"/>
  <c r="T50" i="1"/>
  <c r="S50" i="1"/>
  <c r="R50" i="1"/>
  <c r="U49" i="1"/>
  <c r="T49" i="1"/>
  <c r="S49" i="1"/>
  <c r="R49" i="1"/>
  <c r="V49" i="1"/>
  <c r="V48" i="1"/>
  <c r="U48" i="1"/>
  <c r="T48" i="1"/>
  <c r="S48" i="1"/>
  <c r="R48" i="1"/>
  <c r="V47" i="1"/>
  <c r="U47" i="1"/>
  <c r="T47" i="1"/>
  <c r="S47" i="1"/>
  <c r="R47" i="1"/>
  <c r="V46" i="1"/>
  <c r="U46" i="1"/>
  <c r="T46" i="1"/>
  <c r="S46" i="1"/>
  <c r="R46" i="1"/>
  <c r="V45" i="1"/>
  <c r="U45" i="1"/>
  <c r="T45" i="1"/>
  <c r="S45" i="1"/>
  <c r="R45" i="1"/>
  <c r="V44" i="1"/>
  <c r="U44" i="1"/>
  <c r="T44" i="1"/>
  <c r="S44" i="1"/>
  <c r="R44" i="1"/>
  <c r="V43" i="1"/>
  <c r="U43" i="1"/>
  <c r="T43" i="1"/>
  <c r="S43" i="1"/>
  <c r="R43" i="1"/>
  <c r="V42" i="1"/>
  <c r="U42" i="1"/>
  <c r="T42" i="1"/>
  <c r="S42" i="1"/>
  <c r="R42" i="1"/>
  <c r="V41" i="1"/>
  <c r="U41" i="1"/>
  <c r="T41" i="1"/>
  <c r="S41" i="1"/>
  <c r="R41" i="1"/>
  <c r="V40" i="1"/>
  <c r="U40" i="1"/>
  <c r="T40" i="1"/>
  <c r="S40" i="1"/>
  <c r="R40" i="1"/>
  <c r="V39" i="1"/>
  <c r="U39" i="1"/>
  <c r="T39" i="1"/>
  <c r="S39" i="1"/>
  <c r="R39" i="1"/>
  <c r="V38" i="1"/>
  <c r="U38" i="1"/>
  <c r="T38" i="1"/>
  <c r="S38" i="1"/>
  <c r="R38" i="1"/>
  <c r="V37" i="1"/>
  <c r="U37" i="1"/>
  <c r="T37" i="1"/>
  <c r="S37" i="1"/>
  <c r="R37" i="1"/>
  <c r="V36" i="1"/>
  <c r="U36" i="1"/>
  <c r="T36" i="1"/>
  <c r="S36" i="1"/>
  <c r="R36" i="1"/>
  <c r="V35" i="1"/>
  <c r="U35" i="1"/>
  <c r="T35" i="1"/>
  <c r="S35" i="1"/>
  <c r="R35" i="1"/>
  <c r="V34" i="1"/>
  <c r="U34" i="1"/>
  <c r="T34" i="1"/>
  <c r="S34" i="1"/>
  <c r="R34" i="1"/>
  <c r="V33" i="1"/>
  <c r="U33" i="1"/>
  <c r="T33" i="1"/>
  <c r="S33" i="1"/>
  <c r="R33" i="1"/>
  <c r="U32" i="1"/>
  <c r="T32" i="1"/>
  <c r="S32" i="1"/>
  <c r="V31" i="1"/>
  <c r="U31" i="1"/>
  <c r="T31" i="1"/>
  <c r="S31" i="1"/>
  <c r="R31" i="1"/>
  <c r="V30" i="1"/>
  <c r="U30" i="1"/>
  <c r="T30" i="1"/>
  <c r="S30" i="1"/>
  <c r="R30" i="1"/>
  <c r="V29" i="1"/>
  <c r="U29" i="1"/>
  <c r="T29" i="1"/>
  <c r="S29" i="1"/>
  <c r="R29" i="1"/>
  <c r="V28" i="1"/>
  <c r="U28" i="1"/>
  <c r="T28" i="1"/>
  <c r="S28" i="1"/>
  <c r="R28" i="1"/>
  <c r="V27" i="1"/>
  <c r="U27" i="1"/>
  <c r="T27" i="1"/>
  <c r="S27" i="1"/>
  <c r="R27" i="1"/>
  <c r="V26" i="1"/>
  <c r="U26" i="1"/>
  <c r="T26" i="1"/>
  <c r="S26" i="1"/>
  <c r="R26" i="1"/>
  <c r="U25" i="1"/>
  <c r="T25" i="1"/>
  <c r="S25" i="1"/>
  <c r="V24" i="1"/>
  <c r="U24" i="1"/>
  <c r="T24" i="1"/>
  <c r="S24" i="1"/>
  <c r="R24" i="1"/>
  <c r="V23" i="1"/>
  <c r="U23" i="1"/>
  <c r="T23" i="1"/>
  <c r="S23" i="1"/>
  <c r="R23" i="1"/>
  <c r="V22" i="1"/>
  <c r="U22" i="1"/>
  <c r="T22" i="1"/>
  <c r="S22" i="1"/>
  <c r="R22" i="1"/>
  <c r="V21" i="1"/>
  <c r="U21" i="1"/>
  <c r="T21" i="1"/>
  <c r="S21" i="1"/>
  <c r="R21" i="1"/>
  <c r="V20" i="1"/>
  <c r="U20" i="1"/>
  <c r="T20" i="1"/>
  <c r="S20" i="1"/>
  <c r="R20" i="1"/>
  <c r="V19" i="1"/>
  <c r="U19" i="1"/>
  <c r="T19" i="1"/>
  <c r="S19" i="1"/>
  <c r="R19" i="1"/>
  <c r="V18" i="1"/>
  <c r="U18" i="1"/>
  <c r="T18" i="1"/>
  <c r="S18" i="1"/>
  <c r="R18" i="1"/>
  <c r="V17" i="1"/>
  <c r="U17" i="1"/>
  <c r="T17" i="1"/>
  <c r="S17" i="1"/>
  <c r="R17" i="1"/>
  <c r="V16" i="1"/>
  <c r="U16" i="1"/>
  <c r="T16" i="1"/>
  <c r="S16" i="1"/>
  <c r="R16" i="1"/>
  <c r="V15" i="1"/>
  <c r="U15" i="1"/>
  <c r="T15" i="1"/>
  <c r="S15" i="1"/>
  <c r="R15" i="1"/>
  <c r="V14" i="1"/>
  <c r="U14" i="1"/>
  <c r="T14" i="1"/>
  <c r="S14" i="1"/>
  <c r="R14" i="1"/>
  <c r="V13" i="1"/>
  <c r="U13" i="1"/>
  <c r="T13" i="1"/>
  <c r="S13" i="1"/>
  <c r="R13" i="1"/>
  <c r="V12" i="1"/>
  <c r="U12" i="1"/>
  <c r="T12" i="1"/>
  <c r="S12" i="1"/>
  <c r="R12" i="1"/>
  <c r="V11" i="1"/>
  <c r="U11" i="1"/>
  <c r="T11" i="1"/>
  <c r="S11" i="1"/>
  <c r="R11" i="1"/>
  <c r="V10" i="1"/>
  <c r="U10" i="1"/>
  <c r="T10" i="1"/>
  <c r="S10" i="1"/>
  <c r="R10" i="1"/>
  <c r="V9" i="1"/>
  <c r="U9" i="1"/>
  <c r="T9" i="1"/>
  <c r="S9" i="1"/>
  <c r="R9" i="1"/>
  <c r="V113" i="1"/>
  <c r="R113" i="1"/>
  <c r="V112" i="1"/>
  <c r="R112" i="1"/>
  <c r="V111" i="1"/>
  <c r="R111" i="1"/>
  <c r="V106" i="1"/>
  <c r="R106" i="1"/>
  <c r="V104" i="1"/>
  <c r="R104" i="1"/>
  <c r="V103" i="1"/>
  <c r="R103" i="1"/>
  <c r="V102" i="1"/>
  <c r="R102" i="1"/>
  <c r="V100" i="1"/>
  <c r="R100" i="1"/>
  <c r="V99" i="1"/>
  <c r="R99" i="1"/>
  <c r="V95" i="1"/>
  <c r="R95" i="1"/>
  <c r="V94" i="1"/>
  <c r="R94" i="1"/>
  <c r="V93" i="1"/>
  <c r="R93" i="1"/>
  <c r="V92" i="1"/>
  <c r="R92" i="1"/>
  <c r="V91" i="1"/>
  <c r="R91" i="1"/>
  <c r="V84" i="1"/>
  <c r="R84" i="1"/>
  <c r="V83" i="1"/>
  <c r="R83" i="1"/>
  <c r="V81" i="1"/>
  <c r="R81" i="1"/>
  <c r="V78" i="1"/>
  <c r="R78" i="1"/>
  <c r="V71" i="1"/>
  <c r="R71" i="1"/>
  <c r="V67" i="1"/>
  <c r="R67" i="1"/>
  <c r="V59" i="1"/>
  <c r="R59" i="1"/>
  <c r="V51" i="1"/>
  <c r="R51" i="1"/>
  <c r="V32" i="1"/>
  <c r="R32" i="1"/>
  <c r="V25" i="1"/>
  <c r="R25" i="1"/>
  <c r="C17" i="15" l="1"/>
  <c r="D17" i="15" l="1"/>
  <c r="A6" i="13" l="1"/>
  <c r="C59" i="12" l="1"/>
  <c r="C75" i="5"/>
  <c r="B4" i="10" s="1"/>
  <c r="Y113" i="1"/>
  <c r="X113" i="1"/>
  <c r="Z113" i="1"/>
  <c r="AA113" i="1"/>
  <c r="AB113" i="1"/>
  <c r="AC113" i="1"/>
  <c r="AC106" i="1"/>
  <c r="AA105" i="1"/>
  <c r="AC6" i="1"/>
  <c r="AC7" i="1"/>
  <c r="AC8" i="1"/>
  <c r="AC9" i="1"/>
  <c r="AC10" i="1"/>
  <c r="AC11" i="1"/>
  <c r="AC12" i="1"/>
  <c r="AC13" i="1"/>
  <c r="AC14" i="1"/>
  <c r="AC15" i="1"/>
  <c r="AC16" i="1"/>
  <c r="AC17" i="1"/>
  <c r="AC18" i="1"/>
  <c r="AC19" i="1"/>
  <c r="AC20" i="1"/>
  <c r="AC21" i="1"/>
  <c r="AC22" i="1"/>
  <c r="AC23" i="1"/>
  <c r="AC24" i="1"/>
  <c r="AC25" i="1"/>
  <c r="AC26" i="1"/>
  <c r="AC27" i="1"/>
  <c r="AC28" i="1"/>
  <c r="AC29" i="1"/>
  <c r="AC30" i="1"/>
  <c r="AC31" i="1"/>
  <c r="AC32" i="1"/>
  <c r="AC33" i="1"/>
  <c r="AC34" i="1"/>
  <c r="AC35" i="1"/>
  <c r="AC36" i="1"/>
  <c r="AC37" i="1"/>
  <c r="AC38" i="1"/>
  <c r="AC39" i="1"/>
  <c r="AC40" i="1"/>
  <c r="AC41" i="1"/>
  <c r="AC42" i="1"/>
  <c r="AC43" i="1"/>
  <c r="AC44" i="1"/>
  <c r="AC45" i="1"/>
  <c r="AC46" i="1"/>
  <c r="AC47" i="1"/>
  <c r="AC48" i="1"/>
  <c r="AC49" i="1"/>
  <c r="AC50" i="1"/>
  <c r="AC51" i="1"/>
  <c r="AC52" i="1"/>
  <c r="AC53" i="1"/>
  <c r="AC54" i="1"/>
  <c r="AC55" i="1"/>
  <c r="AC56" i="1"/>
  <c r="AC57" i="1"/>
  <c r="AC58" i="1"/>
  <c r="AC59" i="1"/>
  <c r="AC60" i="1"/>
  <c r="AC61" i="1"/>
  <c r="AC62" i="1"/>
  <c r="AC63" i="1"/>
  <c r="AC64" i="1"/>
  <c r="AC65" i="1"/>
  <c r="AC66" i="1"/>
  <c r="AC67" i="1"/>
  <c r="AC68" i="1"/>
  <c r="AC69" i="1"/>
  <c r="AC70" i="1"/>
  <c r="AC71" i="1"/>
  <c r="AC72" i="1"/>
  <c r="AC73" i="1"/>
  <c r="AC74" i="1"/>
  <c r="AC75" i="1"/>
  <c r="AC76" i="1"/>
  <c r="AC77" i="1"/>
  <c r="AC78" i="1"/>
  <c r="AC79" i="1"/>
  <c r="AC80" i="1"/>
  <c r="AC81" i="1"/>
  <c r="AC82" i="1"/>
  <c r="AC83" i="1"/>
  <c r="AC84" i="1"/>
  <c r="AC85" i="1"/>
  <c r="AC86" i="1"/>
  <c r="AC87" i="1"/>
  <c r="AC88" i="1"/>
  <c r="AC89" i="1"/>
  <c r="AC90" i="1"/>
  <c r="AC91" i="1"/>
  <c r="AC92" i="1"/>
  <c r="AC93" i="1"/>
  <c r="AC94" i="1"/>
  <c r="AC95" i="1"/>
  <c r="AC96" i="1"/>
  <c r="AC97" i="1"/>
  <c r="AC98" i="1"/>
  <c r="AC99" i="1"/>
  <c r="AC100" i="1"/>
  <c r="AC101" i="1"/>
  <c r="AC102" i="1"/>
  <c r="AC103" i="1"/>
  <c r="AC104" i="1"/>
  <c r="AC105" i="1"/>
  <c r="AC107" i="1"/>
  <c r="AC108" i="1"/>
  <c r="AC109" i="1"/>
  <c r="AC110" i="1"/>
  <c r="AC111" i="1"/>
  <c r="AC112" i="1"/>
  <c r="AB6" i="1"/>
  <c r="AB7" i="1"/>
  <c r="AB8" i="1"/>
  <c r="AB9" i="1"/>
  <c r="AB10" i="1"/>
  <c r="AB11" i="1"/>
  <c r="AB12" i="1"/>
  <c r="AB13" i="1"/>
  <c r="AB14" i="1"/>
  <c r="AB15" i="1"/>
  <c r="AB16" i="1"/>
  <c r="AB17" i="1"/>
  <c r="AB18" i="1"/>
  <c r="AB19" i="1"/>
  <c r="AB20" i="1"/>
  <c r="AB21" i="1"/>
  <c r="AB22" i="1"/>
  <c r="AB23" i="1"/>
  <c r="AB24" i="1"/>
  <c r="AB25" i="1"/>
  <c r="AB26" i="1"/>
  <c r="AB27" i="1"/>
  <c r="AB28" i="1"/>
  <c r="AB29" i="1"/>
  <c r="AB30" i="1"/>
  <c r="AB31" i="1"/>
  <c r="AB32" i="1"/>
  <c r="AB33" i="1"/>
  <c r="AB34" i="1"/>
  <c r="AB35" i="1"/>
  <c r="AB36" i="1"/>
  <c r="AB37" i="1"/>
  <c r="AB38" i="1"/>
  <c r="AB39" i="1"/>
  <c r="AB40" i="1"/>
  <c r="AB41" i="1"/>
  <c r="AB42" i="1"/>
  <c r="AB43" i="1"/>
  <c r="AB44" i="1"/>
  <c r="AB45" i="1"/>
  <c r="AB46" i="1"/>
  <c r="AB47" i="1"/>
  <c r="AB48" i="1"/>
  <c r="AB49" i="1"/>
  <c r="AB50" i="1"/>
  <c r="AB51" i="1"/>
  <c r="AB52" i="1"/>
  <c r="AB53" i="1"/>
  <c r="AB54" i="1"/>
  <c r="AB55" i="1"/>
  <c r="AB56" i="1"/>
  <c r="AB57" i="1"/>
  <c r="AB58" i="1"/>
  <c r="AB59" i="1"/>
  <c r="AB60" i="1"/>
  <c r="AB61" i="1"/>
  <c r="AB62" i="1"/>
  <c r="AB63" i="1"/>
  <c r="AB64" i="1"/>
  <c r="AB65" i="1"/>
  <c r="AB66" i="1"/>
  <c r="AB67" i="1"/>
  <c r="AB68" i="1"/>
  <c r="AB69" i="1"/>
  <c r="AB70" i="1"/>
  <c r="AB71" i="1"/>
  <c r="AB72" i="1"/>
  <c r="AB73" i="1"/>
  <c r="AB74" i="1"/>
  <c r="AB75" i="1"/>
  <c r="AB76" i="1"/>
  <c r="AB77" i="1"/>
  <c r="AB78" i="1"/>
  <c r="AB79" i="1"/>
  <c r="AB80" i="1"/>
  <c r="AB81" i="1"/>
  <c r="AB82" i="1"/>
  <c r="AB83" i="1"/>
  <c r="AB84" i="1"/>
  <c r="AB85" i="1"/>
  <c r="AB86" i="1"/>
  <c r="AB87" i="1"/>
  <c r="AB88" i="1"/>
  <c r="AB89" i="1"/>
  <c r="AB90" i="1"/>
  <c r="AB91" i="1"/>
  <c r="AB92" i="1"/>
  <c r="AB93" i="1"/>
  <c r="AB94" i="1"/>
  <c r="AB95" i="1"/>
  <c r="AB96" i="1"/>
  <c r="AB97" i="1"/>
  <c r="AB98" i="1"/>
  <c r="AB99" i="1"/>
  <c r="AB100" i="1"/>
  <c r="AB101" i="1"/>
  <c r="AB102" i="1"/>
  <c r="AB103" i="1"/>
  <c r="AB104" i="1"/>
  <c r="AB105" i="1"/>
  <c r="AB106" i="1"/>
  <c r="AB107" i="1"/>
  <c r="AB108" i="1"/>
  <c r="AB109" i="1"/>
  <c r="AB110" i="1"/>
  <c r="AB111" i="1"/>
  <c r="AB112" i="1"/>
  <c r="AA6" i="1"/>
  <c r="AA7" i="1"/>
  <c r="AA8" i="1"/>
  <c r="AA9" i="1"/>
  <c r="AA10" i="1"/>
  <c r="AA11" i="1"/>
  <c r="AA12" i="1"/>
  <c r="AA13" i="1"/>
  <c r="AA14" i="1"/>
  <c r="AA15" i="1"/>
  <c r="AA16" i="1"/>
  <c r="AA17" i="1"/>
  <c r="AA18" i="1"/>
  <c r="AA19" i="1"/>
  <c r="AA20" i="1"/>
  <c r="AA21" i="1"/>
  <c r="AA22" i="1"/>
  <c r="AA23" i="1"/>
  <c r="AA24" i="1"/>
  <c r="AA25" i="1"/>
  <c r="AA26" i="1"/>
  <c r="AA27" i="1"/>
  <c r="AA28" i="1"/>
  <c r="AA29" i="1"/>
  <c r="AA30" i="1"/>
  <c r="AA31" i="1"/>
  <c r="AA32" i="1"/>
  <c r="AA33" i="1"/>
  <c r="AA34" i="1"/>
  <c r="AA35" i="1"/>
  <c r="AA36" i="1"/>
  <c r="AA37" i="1"/>
  <c r="AA38" i="1"/>
  <c r="AA39" i="1"/>
  <c r="AA40" i="1"/>
  <c r="AA41" i="1"/>
  <c r="AA42" i="1"/>
  <c r="AA43" i="1"/>
  <c r="AA44" i="1"/>
  <c r="AA45" i="1"/>
  <c r="AA46" i="1"/>
  <c r="AA47" i="1"/>
  <c r="AA48" i="1"/>
  <c r="AA49" i="1"/>
  <c r="AA50" i="1"/>
  <c r="AA51" i="1"/>
  <c r="AA52" i="1"/>
  <c r="AA53" i="1"/>
  <c r="AA54" i="1"/>
  <c r="AA55" i="1"/>
  <c r="AA56" i="1"/>
  <c r="AA57" i="1"/>
  <c r="AA58" i="1"/>
  <c r="AA59" i="1"/>
  <c r="AA60" i="1"/>
  <c r="AA61" i="1"/>
  <c r="AA62" i="1"/>
  <c r="AA63" i="1"/>
  <c r="AA64" i="1"/>
  <c r="AA65" i="1"/>
  <c r="AA66" i="1"/>
  <c r="AA67" i="1"/>
  <c r="AA68" i="1"/>
  <c r="AA69" i="1"/>
  <c r="AA70" i="1"/>
  <c r="AA71" i="1"/>
  <c r="AA72" i="1"/>
  <c r="AA73" i="1"/>
  <c r="AA74" i="1"/>
  <c r="AA75" i="1"/>
  <c r="AA76" i="1"/>
  <c r="AA77" i="1"/>
  <c r="AA78" i="1"/>
  <c r="AA79" i="1"/>
  <c r="AA80" i="1"/>
  <c r="AA81" i="1"/>
  <c r="AA82" i="1"/>
  <c r="AA83" i="1"/>
  <c r="AA84" i="1"/>
  <c r="AA85" i="1"/>
  <c r="AA86" i="1"/>
  <c r="AA87" i="1"/>
  <c r="AA88" i="1"/>
  <c r="AA89" i="1"/>
  <c r="AA90" i="1"/>
  <c r="AA91" i="1"/>
  <c r="AA92" i="1"/>
  <c r="AA93" i="1"/>
  <c r="AA94" i="1"/>
  <c r="AA95" i="1"/>
  <c r="AA96" i="1"/>
  <c r="AA97" i="1"/>
  <c r="AA98" i="1"/>
  <c r="AA99" i="1"/>
  <c r="AA100" i="1"/>
  <c r="AA101" i="1"/>
  <c r="AA102" i="1"/>
  <c r="AA103" i="1"/>
  <c r="AA104" i="1"/>
  <c r="AA106" i="1"/>
  <c r="AA107" i="1"/>
  <c r="AA108" i="1"/>
  <c r="AA109" i="1"/>
  <c r="AA110" i="1"/>
  <c r="AA111" i="1"/>
  <c r="AA112" i="1"/>
  <c r="Z6" i="1"/>
  <c r="Z7" i="1"/>
  <c r="Z8" i="1"/>
  <c r="Z9" i="1"/>
  <c r="Z10" i="1"/>
  <c r="Z11" i="1"/>
  <c r="Z12" i="1"/>
  <c r="Z13" i="1"/>
  <c r="Z14" i="1"/>
  <c r="Z15" i="1"/>
  <c r="Z16" i="1"/>
  <c r="Z17" i="1"/>
  <c r="Z18" i="1"/>
  <c r="Z19" i="1"/>
  <c r="Z20" i="1"/>
  <c r="Z21" i="1"/>
  <c r="Z22" i="1"/>
  <c r="Z23" i="1"/>
  <c r="Z24" i="1"/>
  <c r="Z25" i="1"/>
  <c r="Z26" i="1"/>
  <c r="Z27" i="1"/>
  <c r="Z28" i="1"/>
  <c r="Z29" i="1"/>
  <c r="Z30" i="1"/>
  <c r="Z31" i="1"/>
  <c r="Z32" i="1"/>
  <c r="Z33" i="1"/>
  <c r="Z34" i="1"/>
  <c r="Z35" i="1"/>
  <c r="Z36" i="1"/>
  <c r="Z37" i="1"/>
  <c r="Z38" i="1"/>
  <c r="Z39" i="1"/>
  <c r="Z40" i="1"/>
  <c r="Z41" i="1"/>
  <c r="Z42" i="1"/>
  <c r="Z43" i="1"/>
  <c r="Z44" i="1"/>
  <c r="Z45" i="1"/>
  <c r="Z46" i="1"/>
  <c r="Z47" i="1"/>
  <c r="Z48" i="1"/>
  <c r="Z49" i="1"/>
  <c r="Z50" i="1"/>
  <c r="Z51" i="1"/>
  <c r="Z52" i="1"/>
  <c r="Z53" i="1"/>
  <c r="Z54" i="1"/>
  <c r="Z55" i="1"/>
  <c r="Z56" i="1"/>
  <c r="Z57" i="1"/>
  <c r="Z58" i="1"/>
  <c r="Z59" i="1"/>
  <c r="Z60" i="1"/>
  <c r="Z61" i="1"/>
  <c r="Z62" i="1"/>
  <c r="Z63" i="1"/>
  <c r="Z64" i="1"/>
  <c r="Z65" i="1"/>
  <c r="Z66" i="1"/>
  <c r="Z67" i="1"/>
  <c r="Z68" i="1"/>
  <c r="Z69" i="1"/>
  <c r="Z70" i="1"/>
  <c r="Z71" i="1"/>
  <c r="Z72" i="1"/>
  <c r="Z73" i="1"/>
  <c r="Z74" i="1"/>
  <c r="Z75" i="1"/>
  <c r="Z76" i="1"/>
  <c r="Z77" i="1"/>
  <c r="Z78" i="1"/>
  <c r="Z79" i="1"/>
  <c r="Z80" i="1"/>
  <c r="Z81" i="1"/>
  <c r="Z82" i="1"/>
  <c r="Z83" i="1"/>
  <c r="Z84" i="1"/>
  <c r="Z85" i="1"/>
  <c r="Z86" i="1"/>
  <c r="Z87" i="1"/>
  <c r="Z88" i="1"/>
  <c r="Z89" i="1"/>
  <c r="Z90" i="1"/>
  <c r="Z91" i="1"/>
  <c r="Z92" i="1"/>
  <c r="Z93" i="1"/>
  <c r="Z94" i="1"/>
  <c r="Z95" i="1"/>
  <c r="Z96" i="1"/>
  <c r="Z97" i="1"/>
  <c r="Z98" i="1"/>
  <c r="Z99" i="1"/>
  <c r="Z100" i="1"/>
  <c r="Z101" i="1"/>
  <c r="Z102" i="1"/>
  <c r="Z103" i="1"/>
  <c r="Z104" i="1"/>
  <c r="Z105" i="1"/>
  <c r="Z106" i="1"/>
  <c r="Z107" i="1"/>
  <c r="Z108" i="1"/>
  <c r="Z109" i="1"/>
  <c r="Z110" i="1"/>
  <c r="Z111" i="1"/>
  <c r="Z112" i="1"/>
  <c r="Y6" i="1"/>
  <c r="Y7" i="1"/>
  <c r="Y8" i="1"/>
  <c r="Y9" i="1"/>
  <c r="Y10" i="1"/>
  <c r="Y11" i="1"/>
  <c r="Y12" i="1"/>
  <c r="Y13" i="1"/>
  <c r="Y14" i="1"/>
  <c r="Y15" i="1"/>
  <c r="Y16" i="1"/>
  <c r="Y17" i="1"/>
  <c r="Y18" i="1"/>
  <c r="Y19" i="1"/>
  <c r="Y20" i="1"/>
  <c r="Y21" i="1"/>
  <c r="Y22" i="1"/>
  <c r="Y23" i="1"/>
  <c r="Y24" i="1"/>
  <c r="Y25" i="1"/>
  <c r="Y26" i="1"/>
  <c r="Y27" i="1"/>
  <c r="Y28" i="1"/>
  <c r="Y29" i="1"/>
  <c r="Y30" i="1"/>
  <c r="Y31" i="1"/>
  <c r="Y32" i="1"/>
  <c r="Y33" i="1"/>
  <c r="Y34" i="1"/>
  <c r="Y35" i="1"/>
  <c r="Y36" i="1"/>
  <c r="Y37" i="1"/>
  <c r="Y38" i="1"/>
  <c r="Y39" i="1"/>
  <c r="Y40" i="1"/>
  <c r="Y41" i="1"/>
  <c r="Y42" i="1"/>
  <c r="Y43" i="1"/>
  <c r="Y44" i="1"/>
  <c r="Y45" i="1"/>
  <c r="Y46" i="1"/>
  <c r="Y47" i="1"/>
  <c r="Y48" i="1"/>
  <c r="Y49" i="1"/>
  <c r="Y50" i="1"/>
  <c r="Y51" i="1"/>
  <c r="Y52" i="1"/>
  <c r="Y53" i="1"/>
  <c r="Y54" i="1"/>
  <c r="Y55" i="1"/>
  <c r="Y56" i="1"/>
  <c r="Y57" i="1"/>
  <c r="Y58" i="1"/>
  <c r="Y59" i="1"/>
  <c r="Y60" i="1"/>
  <c r="Y61" i="1"/>
  <c r="Y62" i="1"/>
  <c r="Y63" i="1"/>
  <c r="Y64" i="1"/>
  <c r="Y65" i="1"/>
  <c r="Y66" i="1"/>
  <c r="Y67" i="1"/>
  <c r="Y68" i="1"/>
  <c r="Y69" i="1"/>
  <c r="Y70" i="1"/>
  <c r="Y71" i="1"/>
  <c r="Y72" i="1"/>
  <c r="Y73" i="1"/>
  <c r="Y74" i="1"/>
  <c r="Y75" i="1"/>
  <c r="Y76" i="1"/>
  <c r="Y77" i="1"/>
  <c r="Y78" i="1"/>
  <c r="Y79" i="1"/>
  <c r="Y80" i="1"/>
  <c r="Y81" i="1"/>
  <c r="Y82" i="1"/>
  <c r="Y83" i="1"/>
  <c r="Y84" i="1"/>
  <c r="Y85" i="1"/>
  <c r="Y86" i="1"/>
  <c r="Y87" i="1"/>
  <c r="Y88" i="1"/>
  <c r="Y89" i="1"/>
  <c r="Y90" i="1"/>
  <c r="Y91" i="1"/>
  <c r="Y92" i="1"/>
  <c r="Y93" i="1"/>
  <c r="Y94" i="1"/>
  <c r="Y95" i="1"/>
  <c r="Y96" i="1"/>
  <c r="Y97" i="1"/>
  <c r="Y98" i="1"/>
  <c r="Y99" i="1"/>
  <c r="Y100" i="1"/>
  <c r="Y101" i="1"/>
  <c r="Y102" i="1"/>
  <c r="Y103" i="1"/>
  <c r="Y104" i="1"/>
  <c r="Y105" i="1"/>
  <c r="Y106" i="1"/>
  <c r="Y107" i="1"/>
  <c r="Y108" i="1"/>
  <c r="Y109" i="1"/>
  <c r="Y110" i="1"/>
  <c r="Y111" i="1"/>
  <c r="Y112" i="1"/>
  <c r="X6" i="1"/>
  <c r="X7" i="1"/>
  <c r="X8" i="1"/>
  <c r="X9" i="1"/>
  <c r="X10" i="1"/>
  <c r="X11" i="1"/>
  <c r="X12" i="1"/>
  <c r="X13" i="1"/>
  <c r="X14" i="1"/>
  <c r="X15" i="1"/>
  <c r="X16" i="1"/>
  <c r="X17" i="1"/>
  <c r="X18" i="1"/>
  <c r="X19" i="1"/>
  <c r="X20" i="1"/>
  <c r="X21" i="1"/>
  <c r="X22" i="1"/>
  <c r="X23" i="1"/>
  <c r="X24" i="1"/>
  <c r="X25" i="1"/>
  <c r="X26" i="1"/>
  <c r="X27" i="1"/>
  <c r="X28" i="1"/>
  <c r="X29" i="1"/>
  <c r="X30" i="1"/>
  <c r="X31" i="1"/>
  <c r="X32" i="1"/>
  <c r="X33" i="1"/>
  <c r="X34" i="1"/>
  <c r="X35" i="1"/>
  <c r="X36" i="1"/>
  <c r="X37" i="1"/>
  <c r="X38" i="1"/>
  <c r="X39" i="1"/>
  <c r="X40" i="1"/>
  <c r="X41" i="1"/>
  <c r="X42" i="1"/>
  <c r="X43" i="1"/>
  <c r="X44" i="1"/>
  <c r="X45" i="1"/>
  <c r="X46" i="1"/>
  <c r="X47" i="1"/>
  <c r="X48" i="1"/>
  <c r="X49" i="1"/>
  <c r="X50" i="1"/>
  <c r="X51" i="1"/>
  <c r="X52" i="1"/>
  <c r="X53" i="1"/>
  <c r="X54" i="1"/>
  <c r="X55" i="1"/>
  <c r="X56" i="1"/>
  <c r="X57" i="1"/>
  <c r="X58" i="1"/>
  <c r="X59" i="1"/>
  <c r="X60" i="1"/>
  <c r="X61" i="1"/>
  <c r="X62" i="1"/>
  <c r="X63" i="1"/>
  <c r="X64" i="1"/>
  <c r="X65" i="1"/>
  <c r="X66" i="1"/>
  <c r="X67" i="1"/>
  <c r="X68" i="1"/>
  <c r="X69" i="1"/>
  <c r="X70" i="1"/>
  <c r="X71" i="1"/>
  <c r="X72" i="1"/>
  <c r="X73" i="1"/>
  <c r="X74" i="1"/>
  <c r="X75" i="1"/>
  <c r="X76" i="1"/>
  <c r="X77" i="1"/>
  <c r="X78" i="1"/>
  <c r="X79" i="1"/>
  <c r="X80" i="1"/>
  <c r="X81" i="1"/>
  <c r="X82" i="1"/>
  <c r="X83" i="1"/>
  <c r="X84" i="1"/>
  <c r="X85" i="1"/>
  <c r="X86" i="1"/>
  <c r="X87" i="1"/>
  <c r="X88" i="1"/>
  <c r="X89" i="1"/>
  <c r="X90" i="1"/>
  <c r="X91" i="1"/>
  <c r="X92" i="1"/>
  <c r="X93" i="1"/>
  <c r="X94" i="1"/>
  <c r="X95" i="1"/>
  <c r="X96" i="1"/>
  <c r="X97" i="1"/>
  <c r="X98" i="1"/>
  <c r="X99" i="1"/>
  <c r="X100" i="1"/>
  <c r="X101" i="1"/>
  <c r="X102" i="1"/>
  <c r="X103" i="1"/>
  <c r="X104" i="1"/>
  <c r="X105" i="1"/>
  <c r="X106" i="1"/>
  <c r="X107" i="1"/>
  <c r="X108" i="1"/>
  <c r="X109" i="1"/>
  <c r="X110" i="1"/>
  <c r="X111" i="1"/>
  <c r="X112" i="1"/>
  <c r="Y5" i="1"/>
  <c r="Z5" i="1"/>
  <c r="AA5" i="1"/>
  <c r="AB5" i="1"/>
  <c r="AC5" i="1"/>
  <c r="X5" i="1"/>
  <c r="AD52" i="1" l="1"/>
  <c r="AD39" i="1"/>
  <c r="AD110" i="1"/>
  <c r="AD106" i="1"/>
  <c r="AD98" i="1"/>
  <c r="AD90" i="1"/>
  <c r="AD86" i="1"/>
  <c r="AD82" i="1"/>
  <c r="AD74" i="1"/>
  <c r="AD70" i="1"/>
  <c r="AD66" i="1"/>
  <c r="AD62" i="1"/>
  <c r="AD58" i="1"/>
  <c r="AD54" i="1"/>
  <c r="AD50" i="1"/>
  <c r="AD46" i="1"/>
  <c r="AD42" i="1"/>
  <c r="AD38" i="1"/>
  <c r="AD34" i="1"/>
  <c r="AD30" i="1"/>
  <c r="AD26" i="1"/>
  <c r="AD22" i="1"/>
  <c r="AD18" i="1"/>
  <c r="AD14" i="1"/>
  <c r="AD10" i="1"/>
  <c r="AD6" i="1"/>
  <c r="AD93" i="1"/>
  <c r="AD81" i="1"/>
  <c r="AD25" i="1"/>
  <c r="AD108" i="1"/>
  <c r="AD5" i="1"/>
  <c r="AD113" i="1"/>
  <c r="AD112" i="1"/>
  <c r="AD111" i="1"/>
  <c r="AD109" i="1"/>
  <c r="AD107" i="1"/>
  <c r="AD105" i="1"/>
  <c r="AD104" i="1"/>
  <c r="AD103" i="1"/>
  <c r="AD102" i="1"/>
  <c r="AD101" i="1"/>
  <c r="AD100" i="1"/>
  <c r="AD99" i="1"/>
  <c r="AD97" i="1"/>
  <c r="AD96" i="1"/>
  <c r="AD94" i="1"/>
  <c r="AD95" i="1"/>
  <c r="AD92" i="1"/>
  <c r="AD91" i="1"/>
  <c r="AD89" i="1"/>
  <c r="AD88" i="1"/>
  <c r="AD87" i="1"/>
  <c r="AD85" i="1"/>
  <c r="AD84" i="1"/>
  <c r="AD83" i="1"/>
  <c r="AD80" i="1"/>
  <c r="AD79" i="1"/>
  <c r="AD78" i="1"/>
  <c r="AD77" i="1"/>
  <c r="AD76" i="1"/>
  <c r="AD75" i="1"/>
  <c r="AD73" i="1"/>
  <c r="AD72" i="1"/>
  <c r="AD71" i="1"/>
  <c r="AD67" i="1"/>
  <c r="AD69" i="1"/>
  <c r="AD68" i="1"/>
  <c r="AD65" i="1"/>
  <c r="AD64" i="1"/>
  <c r="AD63" i="1"/>
  <c r="AD61" i="1"/>
  <c r="AD60" i="1"/>
  <c r="AD59" i="1"/>
  <c r="AD57" i="1"/>
  <c r="AD56" i="1"/>
  <c r="AD55" i="1"/>
  <c r="AD53" i="1"/>
  <c r="AD51" i="1"/>
  <c r="AD49" i="1"/>
  <c r="AE49" i="1" s="1"/>
  <c r="D9" i="13" s="1"/>
  <c r="E9" i="13" s="1"/>
  <c r="AD48" i="1"/>
  <c r="AD47" i="1"/>
  <c r="AD45" i="1"/>
  <c r="AD44" i="1"/>
  <c r="AD43" i="1"/>
  <c r="AD41" i="1"/>
  <c r="AD40" i="1"/>
  <c r="AD37" i="1"/>
  <c r="AD36" i="1"/>
  <c r="AD35" i="1"/>
  <c r="AD33" i="1"/>
  <c r="AD32" i="1"/>
  <c r="AD31" i="1"/>
  <c r="AD29" i="1"/>
  <c r="AD28" i="1"/>
  <c r="AD27" i="1"/>
  <c r="AD24" i="1"/>
  <c r="AD23" i="1"/>
  <c r="AD21" i="1"/>
  <c r="AD20" i="1"/>
  <c r="AD19" i="1"/>
  <c r="AD17" i="1"/>
  <c r="AD16" i="1"/>
  <c r="AD15" i="1"/>
  <c r="AD13" i="1"/>
  <c r="AD12" i="1"/>
  <c r="AD11" i="1"/>
  <c r="AD9" i="1"/>
  <c r="AD8" i="1"/>
  <c r="AD7" i="1"/>
  <c r="AE81" i="1" l="1"/>
  <c r="AE78" i="1"/>
  <c r="D13" i="13" s="1"/>
  <c r="E13" i="13" s="1"/>
  <c r="AE107" i="1"/>
  <c r="D17" i="13" s="1"/>
  <c r="E17" i="13" s="1"/>
  <c r="AE32" i="1"/>
  <c r="D8" i="13" s="1"/>
  <c r="E8" i="13" s="1"/>
  <c r="AE59" i="1"/>
  <c r="D11" i="13" s="1"/>
  <c r="E11" i="13" s="1"/>
  <c r="AE25" i="1"/>
  <c r="D7" i="13" s="1"/>
  <c r="E7" i="13" s="1"/>
  <c r="AE71" i="1"/>
  <c r="D12" i="13" s="1"/>
  <c r="E12" i="13" s="1"/>
  <c r="AE5" i="1"/>
  <c r="D6" i="13" s="1"/>
  <c r="E6" i="13" s="1"/>
  <c r="AE51" i="1"/>
  <c r="D10" i="13" s="1"/>
  <c r="E10" i="13" s="1"/>
  <c r="AE83" i="1"/>
  <c r="D15" i="13" s="1"/>
  <c r="AE100" i="1"/>
  <c r="D16" i="13" s="1"/>
  <c r="E16" i="13" s="1"/>
  <c r="D14" i="13" l="1"/>
  <c r="D18" i="13" s="1"/>
  <c r="E15" i="13"/>
  <c r="AE114" i="1"/>
  <c r="A4" i="10" s="1"/>
  <c r="E14" i="13" l="1"/>
</calcChain>
</file>

<file path=xl/sharedStrings.xml><?xml version="1.0" encoding="utf-8"?>
<sst xmlns="http://schemas.openxmlformats.org/spreadsheetml/2006/main" count="616" uniqueCount="572">
  <si>
    <t>F</t>
  </si>
  <si>
    <t>NO.</t>
  </si>
  <si>
    <t>Misión, visión y valores</t>
  </si>
  <si>
    <t>Gestión empresarial</t>
  </si>
  <si>
    <t>Manuales de organización, políticas y procedimientos</t>
  </si>
  <si>
    <t>Comunicación, transparencia y rendición de cuentas</t>
  </si>
  <si>
    <t>Medidas anticorrupción</t>
  </si>
  <si>
    <t>EVIDENCIAS</t>
  </si>
  <si>
    <t>NE</t>
  </si>
  <si>
    <t>DO</t>
  </si>
  <si>
    <t>DP</t>
  </si>
  <si>
    <t>DI</t>
  </si>
  <si>
    <t>MR</t>
  </si>
  <si>
    <t>Observaciones</t>
  </si>
  <si>
    <t>Está legalmente constituido</t>
  </si>
  <si>
    <t>Cumple con las medidas de protección civil requeridas</t>
  </si>
  <si>
    <t>Aplica la normatividad laboral vigente</t>
  </si>
  <si>
    <t>Cumple con la normatividad medio ambiental vigente</t>
  </si>
  <si>
    <t>Sistema Nacional de Certificación Turística</t>
  </si>
  <si>
    <t>GOBERNANZA DE LA ORGANIZACIÓN</t>
  </si>
  <si>
    <t>VALOR EVIDENCIAS</t>
  </si>
  <si>
    <t>PUNTOS OBTENIDOS</t>
  </si>
  <si>
    <t>TOTAL</t>
  </si>
  <si>
    <t>SUMATORIA</t>
  </si>
  <si>
    <t>Tiene establecido y en operación su Código de ética para el establecimiento y de Conducta para los trabajadores, donde se establecen comportamientos esperados asociado a la calidad, sustentabilidad y responsabilidad social.</t>
  </si>
  <si>
    <t>Cuenta con un Consejo Directivo o de Administración, Consejo Familiar o similar en operación durante el último año.</t>
  </si>
  <si>
    <t>DERECHOS HUMANOS DE LOS TRABAJADORES</t>
  </si>
  <si>
    <t>NIVEL DE MADUREZ</t>
  </si>
  <si>
    <t>REQUISITOS</t>
  </si>
  <si>
    <t>CRITERIOS DE EVALUACIÓN</t>
  </si>
  <si>
    <t>SUBFACTORES</t>
  </si>
  <si>
    <t>Respeto a los derechos humanos</t>
  </si>
  <si>
    <t>No discriminación y atención a grupos vulnerables</t>
  </si>
  <si>
    <t>Evita el trabajo infantil en el establecimiento.</t>
  </si>
  <si>
    <t>Equidad de género</t>
  </si>
  <si>
    <t>Prácticas laborales</t>
  </si>
  <si>
    <t>Derecho de asociación</t>
  </si>
  <si>
    <t>Permite la realización de reuniones de los trabajadores para atender asuntos propios del establecimiento</t>
  </si>
  <si>
    <t>Respeto al derecho laboral de los trabajadores</t>
  </si>
  <si>
    <t>Tiene establecido y en operación un procedimiento de selección, contratación, promoción, evaluación de personal y terminación de la relación laboral.</t>
  </si>
  <si>
    <t>Salud, seguridad e higiene en el trabajo</t>
  </si>
  <si>
    <t>Cuenta con instalaciones higiénicas y salubres para los trabajadores.</t>
  </si>
  <si>
    <t>Proporciona a los trabajadores  el equipo de seguridad, en forma gratuita.</t>
  </si>
  <si>
    <t>Establece medidas preventivas de seguridad para evitar que el trabajador sufra accidentes laborales.</t>
  </si>
  <si>
    <t>Protección civil</t>
  </si>
  <si>
    <t>Realiza simulacros de evacuación por sismo, incendio o situación similar, periódicamente.</t>
  </si>
  <si>
    <t>Desarrollo humano y formación del personal</t>
  </si>
  <si>
    <t>Inversionistas</t>
  </si>
  <si>
    <t>Inversión y rendimientos justos</t>
  </si>
  <si>
    <t>Proveedores</t>
  </si>
  <si>
    <t>Selección, contratación y pago a proveedores</t>
  </si>
  <si>
    <t>Cuenta con una política de pago a proveedores y la da a conocer a las partes interesadas.</t>
  </si>
  <si>
    <t>Calidad de la proveeduría y alineamiento a la Responsabilidad Social</t>
  </si>
  <si>
    <t>Desarrollo de proveedores</t>
  </si>
  <si>
    <t>Establece estrategias para el desarrollo de sus proveedores que signifique en ambos mejoras en los procesos y los resultados.</t>
  </si>
  <si>
    <t>Clientes</t>
  </si>
  <si>
    <t>Protección de la salud y la seguridad de los consumidores</t>
  </si>
  <si>
    <t>Cuenta con acceso a servicios médicos y de emergencia.</t>
  </si>
  <si>
    <t>Atención y satisfacción del cliente</t>
  </si>
  <si>
    <t>Cuenta con procedimientos documentados en Manual de Operaciones.</t>
  </si>
  <si>
    <t>Resolución de quejas y controversias</t>
  </si>
  <si>
    <t>Prácticas comerciales</t>
  </si>
  <si>
    <t>Mercadotecnia y publicidad responsable y transparente</t>
  </si>
  <si>
    <t>Protección y privacidad de los datos de los consumidores</t>
  </si>
  <si>
    <t>Presenta leyenda de privacidad de datos en contrato y publicidad, en sus diversos medios.</t>
  </si>
  <si>
    <t>No revela, ni pone a disposición, ni usa los datos de carácter personal, para propósitos distintos de aquellos especificados, incluido el marketing, excepto cuando exista consentimiento informado y voluntario del consumidor</t>
  </si>
  <si>
    <t>Competencia</t>
  </si>
  <si>
    <t>Respeto a los derechos de propiedad industrial</t>
  </si>
  <si>
    <t>Tiene establecida política que promueve el respeto a los derechos de propiedad, marcas y patentes.</t>
  </si>
  <si>
    <t>Autoridad y legalidad</t>
  </si>
  <si>
    <t>Medio ambiente</t>
  </si>
  <si>
    <t>Uso sustentable de recursos naturales</t>
  </si>
  <si>
    <t>Implementa acciones para  utilizar combustibles y energías menos contaminantes.</t>
  </si>
  <si>
    <t>Cuenta con un Programa de mantenimiento preventivo y correctivo sobre infraestructura, instalaciones, equipo, herramientas, tuberías y conductores.</t>
  </si>
  <si>
    <t>Desarrollo social y comunitario</t>
  </si>
  <si>
    <t>Impulso al desarrollo social</t>
  </si>
  <si>
    <t>Apoya la formación de estudiantes de la localidad, para que realicen en el establecimiento pasantías o prácticas de acuerdo con su perfil académico.</t>
  </si>
  <si>
    <t>Participa en programas de soporte y apoyo a comunidad: salud, educación y cultura.</t>
  </si>
  <si>
    <t>Cuenta con un programa de voluntariado o similar.</t>
  </si>
  <si>
    <t>Acciones para el desarrollo comunitario</t>
  </si>
  <si>
    <t>Colabora con organizaciones desarrollando acciones en apoyo a la comunidad.</t>
  </si>
  <si>
    <t>Otorga recursos para apoyar programas comunitarios o a organizaciones no gubernamentales (ONG's).</t>
  </si>
  <si>
    <t>Procesos y mejora continua</t>
  </si>
  <si>
    <t>Aplica auditorías periódicas, internas o externas</t>
  </si>
  <si>
    <t>Cuenta con Planes de carrera para el personal.</t>
  </si>
  <si>
    <t>Tiene establecida como política la filosofía de mejora continua en los procesos operativos y administrativos del negocio, así como en el desarrollo del personal.</t>
  </si>
  <si>
    <t>Aplica filosofía de mejora continua en los procesos operativos, administrativos y de desarrollo del personal en la organización.</t>
  </si>
  <si>
    <t>Tiene implementado un sistema de gestión de calidad que establece un programa de calidad en las áreas funcionales del establecimiento.</t>
  </si>
  <si>
    <t>Establece controles y registros de acciones preventivas, correctivas y de mejora continua.</t>
  </si>
  <si>
    <t>Trabaja en conjunto con la Cámara o Asociación a la que pertenece, con el objeto de mantenerse actualizado e intercambiar experiencias de mejores prácticas para una mejora continua en la calidad del servicio que se presta.</t>
  </si>
  <si>
    <t>Revisión de prácticas de  Responsabilidad Social Empresarial</t>
  </si>
  <si>
    <t>Realiza revisión periódica sobre sus prácticas de responsabilidad social y comparte en el subsector por diversos medios como su página web.</t>
  </si>
  <si>
    <t>Establece Informes o memorias de sostenibilidad del negocio: donde expone información acerca del desempeño económico, ambiental, social y de gobierno de la organización.</t>
  </si>
  <si>
    <t>Cuenta con registro de acciones de mejora continua, acciones con enfoque al cliente, desarrollo sustentable y calidad; y elabora reportes o memorias.</t>
  </si>
  <si>
    <t>Cuenta con Misión, Visión y declaración de Valores; y promueve su aplicación.</t>
  </si>
  <si>
    <t>Código de ética para el establecimiento y de conducta para los trabajadores</t>
  </si>
  <si>
    <t>Cuenta con Código de ética vigente para la organización  y promueve su aplicación.</t>
  </si>
  <si>
    <t>Cuenta con Código de conducta vigente para los trabajadores y promueve su aplicación.</t>
  </si>
  <si>
    <t>Cuenta con una estructura de gobierno formal que se encuentra en operación.</t>
  </si>
  <si>
    <t>Cuenta con políticas, normas o lineamientos de operación que incluyen enfoque a la calidad, sustentabilidad y responsabilidad social en su estructura de gobierno.</t>
  </si>
  <si>
    <t>Cuenta con un Plan de negocio o Plan estratégico para el establecimiento; utiliza indicadores para evaluar y un enfoque de sustentabilidad y de éxito sostenido (a mediano o largo plazo).</t>
  </si>
  <si>
    <t>Cuenta con un Plan de negocio que establece objetivos estratégicos para el logro de las metas del negocio y de las diferentes unidades que lo integran.</t>
  </si>
  <si>
    <t>Cuenta con Programa de trabajo anual alineado al Plan de negocio o estratégico establecido.</t>
  </si>
  <si>
    <t>Aplica mecanismos (registro, controles, herramientas) para la medición de avances y resultados del negocio y de las unidades que lo integran; que le permitan retroalimentar y prever para asegurar el logro de las metas, así como tomar decisiones informadas.</t>
  </si>
  <si>
    <t>Aplica mecanismos o herramientas de diagnóstico organizacional (interno y externo), que le proporcione información (fortalezas, áreas de mejora, clima organizacional, etc.) y que le lleve a aplicar acciones de mejora</t>
  </si>
  <si>
    <t>Tiene establecida una estructura orgánica de dirección y operación documentada que incluye organigrama, objetivos, funciones y responsabilidades, así como procedimientos vigentes de las principales áreas funcionales que integran el negocio.</t>
  </si>
  <si>
    <t>Cuenta con Manual de políticas, de Organización/Operación vigentes de las principales áreas funcionales.</t>
  </si>
  <si>
    <t>Cuenta con un organigrama general del negocio y específico por área funcional (Dirección y operación) vigente.</t>
  </si>
  <si>
    <t>Cuenta con Manual de procedimientos vigente para los principales puestos operativos de las áreas funcionales, con el fin de  estandarizar los resultados (productos o servicios).</t>
  </si>
  <si>
    <t>Establece comunicación con los diversos grupos de interés sobre el logro de resultados, objetivos, metas, cumplimiento de políticas del negocio, lineamientos y decisiones de la Dirección, etc. a través de diversos medios impresos o electrónicos.</t>
  </si>
  <si>
    <t>Cuenta con diferentes mecanismos de comunicación y los aplica según corresponda a las partes interesadas.</t>
  </si>
  <si>
    <t>Tiene establecida y aplica política de transparencia a través de auditorías  administrativas, financieras/contables internas y/o externas periódicas</t>
  </si>
  <si>
    <t>Lleva a cabo auditorias administrativas internas con periodicidad, las documenta, registra y comunica resultados</t>
  </si>
  <si>
    <t>Lleva a cabo auditorias financieras/contables con periodicidad, las documenta, registra y comunica resultados</t>
  </si>
  <si>
    <t>Define y aplica política con respecto al informe económico/financiero de rendición de cuentas.</t>
  </si>
  <si>
    <t>Informa de los resultados económicos/ financieros a las partes interesadas, según corresponda.</t>
  </si>
  <si>
    <t>Cuenta con políticas y prácticas que promuevan la adopción de medidas anticorrupción y que prohíban prácticas ilegales.</t>
  </si>
  <si>
    <t>Establece y aplica políticas y prácticas que prohíban y combatan la corrupción, extorsión, soborno, robo hormiga y conductas similares en el establecimiento.</t>
  </si>
  <si>
    <t>Establece consecuencias meritorias en caso de realizar este tipo de comportamientos por parte de trabajador, proveedor u otro.</t>
  </si>
  <si>
    <t>Cuenta con algún mecanismo de retroalimentación de los clientes, proveedores, empleados, socios o accionistas cuando observen alguna violación a la política anticorrupción.</t>
  </si>
  <si>
    <t>Tiene establecido algún mecanismo que permita identificar y hacer seguimiento de la acción de corrupción, o similar en el personal, sin exponer a represalias.</t>
  </si>
  <si>
    <t>Promueve políticas y prácticas sobre el respeto de los derechos humanos en la organización.</t>
  </si>
  <si>
    <t>Cuenta con Manual de Políticas/ Código de ética o similar en la organización, donde se hace referencia al respecto a los derechos humanos de los trabajadores</t>
  </si>
  <si>
    <t>Cuenta con algún mecanismo para identificar violaciones a los derechos humanos de los trabajadores en la organización (acoso, hostigamiento o similares), así como las consecuencias en su caso.</t>
  </si>
  <si>
    <t>Cuenta con algún mecanismo para promover el Código de Conducta Nacional para la Protección de Niñas, Niños y Adolescentes en el Sector de Viajes y Turismo.</t>
  </si>
  <si>
    <t>Establece y aplica política de no discriminación y atención a grupos vulnerables.</t>
  </si>
  <si>
    <t>Establece política sobre  igualdad de oportunidades laborales entre hombres y mujeres.</t>
  </si>
  <si>
    <t>Promueve comportamientos de equidad de género esperados en la organización.</t>
  </si>
  <si>
    <t>Permite la realización de reuniones de los trabajadores para atender asuntos propios del establecimiento.</t>
  </si>
  <si>
    <t>Lleva a cabo proceso de integración de personal a la organización (reclutamiento, selección, contratación e inducción).</t>
  </si>
  <si>
    <t>Cuenta co un proceso de terminación de la relación laboral.</t>
  </si>
  <si>
    <t>Establece una relación formal laboral con los trabajadores/ prestadores de servicios del establecimiento (out sourcing/ subcontratación).</t>
  </si>
  <si>
    <t>Cuenta con contratos del personal (Por Tiempo determinado o abierto; Por Obra determinada; Recibo por servicios profesionales; Contrato colectivo o Out sourcing).</t>
  </si>
  <si>
    <t>Mantiene condiciones laborales de higiene y salud para los trabajadores.</t>
  </si>
  <si>
    <t>Mantiene orden y limpieza permanentes en las áreas de trabajo, pasillos exteriores a los edificios, estacionamientos y otras áreas comunes.</t>
  </si>
  <si>
    <t>Mantiene condiciones de seguridad en los edificios, locales, instalaciones, áreas de trabajo y áreas comunes.</t>
  </si>
  <si>
    <t>Establece un programa interno de protección civil  para los fines y en los términos que señala en la Ley General de protección Civil, su Reglamento y  normatividad aplicable de la entidad federativa, municipio o delegación de que se trate.</t>
  </si>
  <si>
    <t xml:space="preserve">Cuenta con un programa interno de protección civil </t>
  </si>
  <si>
    <t>Establece políticas y promueve la capacitación y desarrollo del personal como actividad permanente y con enfoque de mejora continua.</t>
  </si>
  <si>
    <t>Investiga las necesidades reales de capacitación del personal, con el fin de incrementar la calidad, competitividad y desarrollo del personal.</t>
  </si>
  <si>
    <t>Cuenta con Plan y/o Programa de Capacitación vigente; que integra temas de desarrollo personal y actualización técnica</t>
  </si>
  <si>
    <t>Define y aplica política con respecto al informe de resultados económicos/financieros para las partes interesadas, conforme a la legalidad vigente.</t>
  </si>
  <si>
    <t>Los resultados económico/financieros están a disposición de los inversionistas.</t>
  </si>
  <si>
    <t>Informa de los resultados económicos y financieros a los accionistas o inversionistas y registra de acuerdo con la naturaleza de la empresa.</t>
  </si>
  <si>
    <t>Establece y aplica política de selección de proveedores basada en criterios de precio, calidad, tiempo de entrega, condiciones de entrega y confianza.</t>
  </si>
  <si>
    <t>Aplica política y procedimiento de selección de proveedores.</t>
  </si>
  <si>
    <t>Establece procedimiento para gestionar la compra de bienes y servicios, según el tipo de compra.</t>
  </si>
  <si>
    <t>Aplica procedimiento para gestionar compras de bienes y servicios, según el tipo de compra.</t>
  </si>
  <si>
    <t>Integra y mantiene actualizado un Catálogo o lista de proveedores que cumplan con criterios de calidad (ficha técnica) establecidos para la proveeduría</t>
  </si>
  <si>
    <t>Cuenta con un Catálogo o lista de proveedores y lo mantiene actualizado.</t>
  </si>
  <si>
    <t>Aplica política de pago a proveedores.</t>
  </si>
  <si>
    <t>Establece y comunica a sus proveedores y partes interesadas su política de calidad (ficha técnica) en la proveeduría y alineamiento a la responsabilidad social (proveedores con prácticas Sustentables).</t>
  </si>
  <si>
    <t>Aplica la política de calidad (ficha técnica) y preferencia de proveedores comprometidos con la responsabilidad social y sustentabilidad ambiental</t>
  </si>
  <si>
    <t>Promueve la política de contratación de proveedores locales.</t>
  </si>
  <si>
    <t>Establece la política de evitar trato comercial con proveedores que tengan práctica inadmisibles como trabajo forzado, trabajo a menores de edad o similares.</t>
  </si>
  <si>
    <t>Establece la política de evitar trato comercial con proveedores que tengan prácticas alejadas de la responsabilidad social.</t>
  </si>
  <si>
    <t>Establece acciones para asegurar que los turistas conozcan y apliquen lineamientos de uso de las instalaciones y servicios que ofrece, señalización u otra información importante en materia de seguridad.</t>
  </si>
  <si>
    <t>Informa al turista los lineamientos de uso de las instalaciones y servicios que ofrece, señalización u otra información importante en materia de seguridad.</t>
  </si>
  <si>
    <t>Establece acciones para asegurar la salud y seguridad del turista durante su estancia en el establecimiento.</t>
  </si>
  <si>
    <t>Aplica disposiciones relativas a la seguridad, calidad e higiene en el servicio y productos que ofrece.</t>
  </si>
  <si>
    <t>Tiene establecida estrategia  para atención de emergencias médicas o por sismo/incendio con los clientes turistas.</t>
  </si>
  <si>
    <t>Cuenta con un Programa continuo de capacitación de simulacros.</t>
  </si>
  <si>
    <t>Establece y aplica procedimientos/protocolos para estandarizar la calidad en la atención y prestación de los servicios y productos que ofrece al turista.</t>
  </si>
  <si>
    <t>Sigue procedimientos o protocolos en la atención y prestación de los servicios que ofrece.</t>
  </si>
  <si>
    <t>Establece y aplica un sistema de evaluación de la satisfacción del turista. Utiliza la información para retroalimentar y realizar acciones  para mejorar el servicio que ofrece y fidelizar al cliente.</t>
  </si>
  <si>
    <t>Gestiona la evaluación de la satisfacción del cliente (encuesta de salida u otro mecanismo).</t>
  </si>
  <si>
    <t>Establece y aplica algún sistema para la atención de quejas, reclamos y sugerencias que pudiera presentar el turista.</t>
  </si>
  <si>
    <t>Establece y aplica un sistema de seguimiento y resolución de quejas o reclamos.</t>
  </si>
  <si>
    <t>Comportamiento comercial justo y responsable</t>
  </si>
  <si>
    <t>Establece y aplica política de  prácticas comerciales justas y responsables, considerando los derechos de los consumidores.</t>
  </si>
  <si>
    <t>Aplica métodos de venta honestos y responsables, evitando la coerción, el engaño, la deslealtad o prácticas abusivas o impuestas en la prestación del servicio en perjuicio del turista.</t>
  </si>
  <si>
    <t>Define y declara las obligaciones y derechos del cliente y del  establecimiento.</t>
  </si>
  <si>
    <t>Cuenta con contrato o ficha de registro o clausulado  aplicable al cliente turista, evitando cláusulas abusivas, impuestas, desequiatativas o desproporcionadas.</t>
  </si>
  <si>
    <t>Establece Plan de mercadotecnia y la publicidad que realiza por diversos medios es veraz, comprobable y evita generar falsas expectativas en los posibles consumidores.</t>
  </si>
  <si>
    <t>Cuenta con promociones y publicidad clara, ética y responsable (evita publicidad engañosa o abusiva), de acuerdo con la normatividad aplicable.</t>
  </si>
  <si>
    <t>Tiene establecido al menos un mecanismo para la protección de la privacidad  y los datos de carácter personal de los turistas consumidores.</t>
  </si>
  <si>
    <t>Cuenta con política de privacidad de datos personales (Base de datos de los clientes), documentada en Manual de Políticas/Operaciones.</t>
  </si>
  <si>
    <t>Establece expresamente  y promueve la política de protección de datos e información.</t>
  </si>
  <si>
    <t>Respeta los derechos de propiedad, marcas y patentes.</t>
  </si>
  <si>
    <t>Promueve una política en la que se ofrece precios competitivos de acuerdo con la oferta y la demanda en el mercado, con base en alguna técnica financiera o de mercado.</t>
  </si>
  <si>
    <t>Cuenta con Programa de promociones, precios y condiciones.</t>
  </si>
  <si>
    <t>Fortalecimiento de la cultura de legalidad</t>
  </si>
  <si>
    <t>Establece políticas, mecanismos y prácticas internas para mantener el apego a la legalidad a nivel estatal, nacional e internacional vigente.</t>
  </si>
  <si>
    <t>Cuenta con algún mecanismo para mantenerse actualizado ante los cambios legales y normativos y se apega a ellos.</t>
  </si>
  <si>
    <t>Promueve la cultura de legalidad en el establecimiento, por diversos medios.</t>
  </si>
  <si>
    <t>Acciones de prevención, y mitigación del impacto ambiental generado por  la construcción, operación y mantenimiento,   así como para la protección de la biodiversidad y restauración de hábitats</t>
  </si>
  <si>
    <t>Establece políticas y prácticas en materia de gestión de recursos.</t>
  </si>
  <si>
    <t>Cuenta con una Política de Sustentabilidad Turística</t>
  </si>
  <si>
    <t>Tiene establecido un Plan de acción de acuerdo con el  diagnóstico indicando responsables para su cumplimiento.</t>
  </si>
  <si>
    <t>Gestiona de manera eficiente energías eléctricas y térmicas al tiempo que fomenta el uso de fuentes renovables.de energía en el establecimiento.</t>
  </si>
  <si>
    <t>Establece estrategias para el tratamiento de aguas y lodos residuales del establecimiento.</t>
  </si>
  <si>
    <t>Establece estrategias para el manejo de los residuos resultado de su proceso de trabajo.</t>
  </si>
  <si>
    <t>Establece y aplica procedimiento que identifica, clasifica, separa y envasa, etiqueta, almacena, transporta, re usa, recicla y dispone los residuos de acuerdo con las características específicas de los mismos</t>
  </si>
  <si>
    <t>Cuenta con un Programa de uso eficiente de la energía, donde fomenta el uso de fuentes renovables de energía.</t>
  </si>
  <si>
    <t>Establece y aplica política de adquisición y uso de material biodegradable o amigable con el medio ambiente en su proceso de trabajo. En su caso, cuenta con lineamientos para la realización  de reuniones y eventos que consideren los requisitos y especificaciones de desempeño ambiental.</t>
  </si>
  <si>
    <t>Adquiere y utiliza material biodegradable en su proceso de trabajo</t>
  </si>
  <si>
    <t>Prioriza la adquisición de productos orgánicos y reciclables o con un sello, eco etiqueta o certificación nacional o internacional.</t>
  </si>
  <si>
    <t xml:space="preserve">Establece política y aplica prácticas de sustentabilidad de recursos </t>
  </si>
  <si>
    <t>Establece y aplica acciones que promuevan el reciclado de residuos del proceso de trabajo.</t>
  </si>
  <si>
    <t>Aplica acciones para reducir el uso de papel a través de un Programa implementado en la organización</t>
  </si>
  <si>
    <t>Cuenta con un Programa de uso eficiente del agua a través de diversos dispositivos o mecanismos.</t>
  </si>
  <si>
    <t>Establece políticas y acciones que promueven el desarrollo social de la comunidad, en el último año.</t>
  </si>
  <si>
    <t xml:space="preserve">Promueve la contratación de personas de la localidad o comunidades aledañas. </t>
  </si>
  <si>
    <t>Establece y aplica política de participación en acciones de promoción del desarrollo social  de la comunidad donde se asienta el establecimiento, durante el último año.</t>
  </si>
  <si>
    <t>1.1.1</t>
  </si>
  <si>
    <t>1.2.1</t>
  </si>
  <si>
    <t>1.3.1</t>
  </si>
  <si>
    <t>1.3.2</t>
  </si>
  <si>
    <t>1.4.1</t>
  </si>
  <si>
    <t>1.5.1</t>
  </si>
  <si>
    <t>1.5.2</t>
  </si>
  <si>
    <t>1.5.3</t>
  </si>
  <si>
    <t>1.6.1</t>
  </si>
  <si>
    <t>2.1.1</t>
  </si>
  <si>
    <t>2.2.1</t>
  </si>
  <si>
    <t>2.3.1</t>
  </si>
  <si>
    <t>2.4.1</t>
  </si>
  <si>
    <t>3.1.1</t>
  </si>
  <si>
    <t>3.2.1</t>
  </si>
  <si>
    <t>3.3.1</t>
  </si>
  <si>
    <t>3.3.2</t>
  </si>
  <si>
    <t>3.4.1</t>
  </si>
  <si>
    <t>3.5.1</t>
  </si>
  <si>
    <t>4.1.1</t>
  </si>
  <si>
    <t>5.1.1</t>
  </si>
  <si>
    <t>5.1.2</t>
  </si>
  <si>
    <t>5.1.3</t>
  </si>
  <si>
    <t>5.1.4</t>
  </si>
  <si>
    <t>5.2.1</t>
  </si>
  <si>
    <t>5.2.2</t>
  </si>
  <si>
    <t>5.2.3</t>
  </si>
  <si>
    <t>5.3.1</t>
  </si>
  <si>
    <t>6.1.1</t>
  </si>
  <si>
    <t>6.1.2</t>
  </si>
  <si>
    <t>6.1.4</t>
  </si>
  <si>
    <t>6.2.1</t>
  </si>
  <si>
    <t>6.2.2</t>
  </si>
  <si>
    <t>6.2.3</t>
  </si>
  <si>
    <t>6.3.1</t>
  </si>
  <si>
    <t>7.1.1</t>
  </si>
  <si>
    <t>7.1.2</t>
  </si>
  <si>
    <t>7.2.1</t>
  </si>
  <si>
    <t>7.3.1</t>
  </si>
  <si>
    <t>7.3.2</t>
  </si>
  <si>
    <t>8.1.1</t>
  </si>
  <si>
    <t>8.2.2</t>
  </si>
  <si>
    <t>9.1.1</t>
  </si>
  <si>
    <t>10.1.1</t>
  </si>
  <si>
    <t>10.1.3</t>
  </si>
  <si>
    <t>10.1.4</t>
  </si>
  <si>
    <t>10.1.6</t>
  </si>
  <si>
    <t>10.2.1</t>
  </si>
  <si>
    <t>11.1.1</t>
  </si>
  <si>
    <t>11.2.1</t>
  </si>
  <si>
    <t>12.1.1</t>
  </si>
  <si>
    <t>12.1.2</t>
  </si>
  <si>
    <t>12.1.3</t>
  </si>
  <si>
    <t>12.2.1</t>
  </si>
  <si>
    <t>12.2.2</t>
  </si>
  <si>
    <t>SI</t>
  </si>
  <si>
    <t>NO</t>
  </si>
  <si>
    <t>RFC</t>
  </si>
  <si>
    <t>CUMPLIMIENTO DEL MARCO LEGAL Y NORMATIVO</t>
  </si>
  <si>
    <t>Cumplimiento</t>
  </si>
  <si>
    <t>REFERENTES / EQUIVALENCIAS</t>
  </si>
  <si>
    <t>REFERENTE / EQUIVALENCIA</t>
  </si>
  <si>
    <t>Normas Mexicanas (NMX) aplicables al subsector Hospedaje</t>
  </si>
  <si>
    <r>
      <rPr>
        <b/>
        <sz val="11"/>
        <color theme="1"/>
        <rFont val="Soberana Sans Light"/>
        <family val="3"/>
      </rPr>
      <t>NMX-R-025-SCFI-2012</t>
    </r>
    <r>
      <rPr>
        <sz val="11"/>
        <color theme="1"/>
        <rFont val="Soberana Sans Light"/>
        <family val="3"/>
      </rPr>
      <t xml:space="preserve">
Para la igualdad laboral entre mujeres y hombres (cancela a la nmx-r-025-scfi-2009) publicada en el diario oficial de la federación el 23 de noviembre de 2012.</t>
    </r>
  </si>
  <si>
    <r>
      <rPr>
        <b/>
        <sz val="11"/>
        <color theme="1"/>
        <rFont val="Soberana Sans Light"/>
        <family val="3"/>
      </rPr>
      <t>NMX-R-050-SCFI-2006</t>
    </r>
    <r>
      <rPr>
        <sz val="11"/>
        <color theme="1"/>
        <rFont val="Soberana Sans Light"/>
        <family val="3"/>
      </rPr>
      <t xml:space="preserve">
Accesibilidad de las personas con discapacidad a espacios  construidos de servicio al público -especificaciones de seguridad.</t>
    </r>
  </si>
  <si>
    <r>
      <rPr>
        <b/>
        <sz val="11"/>
        <color theme="1"/>
        <rFont val="Soberana Sans Light"/>
        <family val="3"/>
      </rPr>
      <t>NMX-TT-005-1996-IMNC</t>
    </r>
    <r>
      <rPr>
        <sz val="11"/>
        <color theme="1"/>
        <rFont val="Soberana Sans Light"/>
        <family val="3"/>
      </rPr>
      <t xml:space="preserve">
Requisitos mínimos de calidad en el servicio e instalaciones que deben cumplir los hoteles, moteles, servicio de tiempo compartido y similares para obtener el certificado de calidad turística, comercial - Dos estrellas o el certificado de calidad turística comercial-una estrella.</t>
    </r>
  </si>
  <si>
    <r>
      <rPr>
        <b/>
        <sz val="11"/>
        <color theme="1"/>
        <rFont val="Soberana Sans Light"/>
        <family val="3"/>
      </rPr>
      <t>NMX-TT-006-1996-IMNC</t>
    </r>
    <r>
      <rPr>
        <sz val="11"/>
        <color theme="1"/>
        <rFont val="Soberana Sans Light"/>
        <family val="3"/>
      </rPr>
      <t xml:space="preserve">
Requisitos mínimos de calidad en el servicio e instalaciones que deben cumplir los hoteles, moteles, servicio de tiempo compartido y similares para obtener el certificado de calidad turística de primera clase - Cuatro estrellas o el "certificado de calidad turística de primera clase- tres estrellas.</t>
    </r>
  </si>
  <si>
    <r>
      <rPr>
        <b/>
        <sz val="11"/>
        <color theme="1"/>
        <rFont val="Soberana Sans Light"/>
        <family val="3"/>
      </rPr>
      <t>NMX-TT-007-1996-IMNC</t>
    </r>
    <r>
      <rPr>
        <sz val="11"/>
        <color theme="1"/>
        <rFont val="Soberana Sans Light"/>
        <family val="3"/>
      </rPr>
      <t xml:space="preserve">
Requisitos mínimos de calidad en el servicio e instalaciones que deben cumplir los hoteles, moteles, servicio de tiempo compartido y similares para obtener el certificado de calidad turística de lujo - Gran turismo o el "certificado de calidad turística de lujo- cinco estrellas.</t>
    </r>
  </si>
  <si>
    <r>
      <rPr>
        <b/>
        <sz val="11"/>
        <color theme="1"/>
        <rFont val="Soberana Sans Light"/>
        <family val="3"/>
      </rPr>
      <t>NMX-AA-133-SCFI-2013</t>
    </r>
    <r>
      <rPr>
        <sz val="11"/>
        <color theme="1"/>
        <rFont val="Soberana Sans Light"/>
        <family val="3"/>
      </rPr>
      <t xml:space="preserve">
Requisitos y especificaciones de sustentabilidad del ecoturismo (cancela a la NMX-AA-133-SCFI-2006)</t>
    </r>
  </si>
  <si>
    <r>
      <rPr>
        <b/>
        <sz val="11"/>
        <color theme="1"/>
        <rFont val="Soberana Sans Light"/>
        <family val="3"/>
      </rPr>
      <t>NMX-AA-157-SCFI-2012</t>
    </r>
    <r>
      <rPr>
        <sz val="11"/>
        <color theme="1"/>
        <rFont val="Soberana Sans Light"/>
        <family val="3"/>
      </rPr>
      <t xml:space="preserve">
Requisitos y especificaciones de sustentabilidad para la selección del sitio, diseño, construcción, operación y abandono del sitio de desarrollos inmobiliarios turísticos en la zona costera de la península de Yucatán</t>
    </r>
  </si>
  <si>
    <r>
      <rPr>
        <b/>
        <sz val="11"/>
        <color theme="1"/>
        <rFont val="Soberana Sans Light"/>
        <family val="3"/>
      </rPr>
      <t>NMX-AA-162-SCFI-2012</t>
    </r>
    <r>
      <rPr>
        <sz val="11"/>
        <color theme="1"/>
        <rFont val="Soberana Sans Light"/>
        <family val="3"/>
      </rPr>
      <t xml:space="preserve">
Auditoría ambiental – metodología para  realizar auditorías y diagnósticos, ambientales y verificaciones de cumplimiento del plan de acción - determinación del nivel de desempeño ambiental de una empresa - evaluación del desempeño de auditores ambientales.</t>
    </r>
  </si>
  <si>
    <r>
      <rPr>
        <b/>
        <sz val="11"/>
        <color theme="1"/>
        <rFont val="Soberana Sans Light"/>
        <family val="3"/>
      </rPr>
      <t xml:space="preserve">NMX-AA-163-SCFI-2012 </t>
    </r>
    <r>
      <rPr>
        <sz val="11"/>
        <color theme="1"/>
        <rFont val="Soberana Sans Light"/>
        <family val="3"/>
      </rPr>
      <t xml:space="preserve">
Auditoría ambiental - procedimiento y requisitos para elaborar un reporte de desempeño ambiental de las empresas.</t>
    </r>
  </si>
  <si>
    <r>
      <rPr>
        <b/>
        <sz val="11"/>
        <color theme="1"/>
        <rFont val="Soberana Sans Light"/>
        <family val="3"/>
      </rPr>
      <t>NMX-AA-164-SCFI-2013</t>
    </r>
    <r>
      <rPr>
        <sz val="11"/>
        <color theme="1"/>
        <rFont val="Soberana Sans Light"/>
        <family val="3"/>
      </rPr>
      <t xml:space="preserve">
Criterios y requerimientos ambientales mínimos de una edificación sustentable</t>
    </r>
  </si>
  <si>
    <r>
      <rPr>
        <b/>
        <sz val="11"/>
        <color theme="1"/>
        <rFont val="Soberana Sans Light"/>
        <family val="3"/>
      </rPr>
      <t>NMX-AA-171-SCFI-2014</t>
    </r>
    <r>
      <rPr>
        <sz val="11"/>
        <color theme="1"/>
        <rFont val="Soberana Sans Light"/>
        <family val="3"/>
      </rPr>
      <t xml:space="preserve">
Requisitos y especificaciones de desempeño ambiental de establecimientos de hospedaje. En proceso de publicación de vigencia en el DOF.</t>
    </r>
  </si>
  <si>
    <r>
      <rPr>
        <b/>
        <sz val="11"/>
        <color theme="1"/>
        <rFont val="Soberana Sans Light"/>
        <family val="3"/>
      </rPr>
      <t>PROY-NMX-AA-171-SCFI-2013</t>
    </r>
    <r>
      <rPr>
        <sz val="11"/>
        <color theme="1"/>
        <rFont val="Soberana Sans Light"/>
        <family val="3"/>
      </rPr>
      <t xml:space="preserve">
Requisitos y especificaciones de desempeño ambiental en hoteles Proyecto de norma mexicana</t>
    </r>
  </si>
  <si>
    <r>
      <rPr>
        <b/>
        <sz val="11"/>
        <color theme="1"/>
        <rFont val="Soberana Sans Light"/>
        <family val="3"/>
      </rPr>
      <t>NMX-SAA-14001-IMNC-2004</t>
    </r>
    <r>
      <rPr>
        <sz val="11"/>
        <color theme="1"/>
        <rFont val="Soberana Sans Light"/>
        <family val="3"/>
      </rPr>
      <t xml:space="preserve">
ISO 14001:2004 COPANT/ISO 14001:2004
Sistema de gestión ambiental - Requisitos con orientación para su uso. </t>
    </r>
  </si>
  <si>
    <r>
      <rPr>
        <b/>
        <sz val="11"/>
        <color theme="1"/>
        <rFont val="Soberana Sans Light"/>
        <family val="3"/>
      </rPr>
      <t>NMX-SAA-14004-IMNC-2004</t>
    </r>
    <r>
      <rPr>
        <sz val="11"/>
        <color theme="1"/>
        <rFont val="Soberana Sans Light"/>
        <family val="3"/>
      </rPr>
      <t xml:space="preserve">
ISO 14004:2004 COPANT-ISO 14004:2004
Sistema de gestión ambiental - Directrices generales sobre principios, sistemas y técnicas de apoyo.</t>
    </r>
  </si>
  <si>
    <r>
      <rPr>
        <b/>
        <sz val="11"/>
        <color theme="1"/>
        <rFont val="Soberana Sans Light"/>
        <family val="3"/>
      </rPr>
      <t>NMX-SAA-14015-IMNC-2006</t>
    </r>
    <r>
      <rPr>
        <sz val="11"/>
        <color theme="1"/>
        <rFont val="Soberana Sans Light"/>
        <family val="3"/>
      </rPr>
      <t xml:space="preserve">
ISO 14015:2001 COPANT - ISO 14015:2007 (ISO 14015:2001)
Gestión ambiental - Evaluación ambiental de sitios y organizaciones (EASO).</t>
    </r>
  </si>
  <si>
    <r>
      <rPr>
        <b/>
        <sz val="11"/>
        <color theme="1"/>
        <rFont val="Soberana Sans Light"/>
        <family val="3"/>
      </rPr>
      <t>NMX-SAA-14050-IMNC-2009</t>
    </r>
    <r>
      <rPr>
        <sz val="11"/>
        <color theme="1"/>
        <rFont val="Soberana Sans Light"/>
        <family val="3"/>
      </rPr>
      <t xml:space="preserve">
ISO 14050:2009
Gestión ambiental – Vocabulario.</t>
    </r>
  </si>
  <si>
    <r>
      <rPr>
        <b/>
        <sz val="11"/>
        <color theme="1"/>
        <rFont val="Soberana Sans Light"/>
        <family val="3"/>
      </rPr>
      <t>NMX-SAA-14063-IMNC-2007</t>
    </r>
    <r>
      <rPr>
        <sz val="11"/>
        <color theme="1"/>
        <rFont val="Soberana Sans Light"/>
        <family val="3"/>
      </rPr>
      <t xml:space="preserve">
ISO 14063:2006 
Gestión ambiental - Comunicación ambiental - Directrices y ejemplos.</t>
    </r>
  </si>
  <si>
    <r>
      <rPr>
        <b/>
        <sz val="11"/>
        <color theme="1"/>
        <rFont val="Soberana Sans Light"/>
        <family val="3"/>
      </rPr>
      <t>NMX-J-SAA-50001-ANCE-IMNC-2011</t>
    </r>
    <r>
      <rPr>
        <sz val="11"/>
        <color theme="1"/>
        <rFont val="Soberana Sans Light"/>
        <family val="3"/>
      </rPr>
      <t xml:space="preserve">
ISO 50001:2011
Sistema de gestión de la energía - Requisitos con orientación para su uso.</t>
    </r>
  </si>
  <si>
    <r>
      <rPr>
        <b/>
        <sz val="11"/>
        <color theme="1"/>
        <rFont val="Soberana Sans Light"/>
        <family val="3"/>
      </rPr>
      <t>NMX-CC-9000-IMNC-2008</t>
    </r>
    <r>
      <rPr>
        <sz val="11"/>
        <color theme="1"/>
        <rFont val="Soberana Sans Light"/>
        <family val="3"/>
      </rPr>
      <t xml:space="preserve">
ISO 9000:2005 COPANT/ISO 9000:2005
Sistemas de gestión de la calidad - Fundamentos y vocabulario. </t>
    </r>
  </si>
  <si>
    <r>
      <rPr>
        <b/>
        <sz val="11"/>
        <color theme="1"/>
        <rFont val="Soberana Sans Light"/>
        <family val="3"/>
      </rPr>
      <t>NMX-CC-9001-IMNC-2008</t>
    </r>
    <r>
      <rPr>
        <sz val="11"/>
        <color theme="1"/>
        <rFont val="Soberana Sans Light"/>
        <family val="3"/>
      </rPr>
      <t xml:space="preserve">
ISO 9001:2008 COPANT/ISO 9001:2008
Sistemas de gestión de la calidad – Requisitos.</t>
    </r>
  </si>
  <si>
    <r>
      <rPr>
        <b/>
        <sz val="11"/>
        <color theme="1"/>
        <rFont val="Soberana Sans Light"/>
        <family val="3"/>
      </rPr>
      <t>NMX-CC-9004-IMNC-2009</t>
    </r>
    <r>
      <rPr>
        <sz val="11"/>
        <color theme="1"/>
        <rFont val="Soberana Sans Light"/>
        <family val="3"/>
      </rPr>
      <t xml:space="preserve">
ISO 9004:2009 COPANT/ISO 9004:2009
Gestión para el éxito sostenido de una organización –Enfoque de gestión de la calidad.</t>
    </r>
  </si>
  <si>
    <r>
      <rPr>
        <b/>
        <sz val="11"/>
        <color theme="1"/>
        <rFont val="Soberana Sans Light"/>
        <family val="3"/>
      </rPr>
      <t>NMX-CC-19011-IMNC-2012</t>
    </r>
    <r>
      <rPr>
        <sz val="11"/>
        <color theme="1"/>
        <rFont val="Soberana Sans Light"/>
        <family val="3"/>
      </rPr>
      <t xml:space="preserve">
ISO 19011:2011
Directrices para la auditoria de los sistemas de gestión. $820.00</t>
    </r>
  </si>
  <si>
    <r>
      <rPr>
        <b/>
        <sz val="11"/>
        <color theme="1"/>
        <rFont val="Soberana Sans Light"/>
        <family val="3"/>
      </rPr>
      <t>NMX-CC-10001-INMC-2012</t>
    </r>
    <r>
      <rPr>
        <sz val="11"/>
        <color theme="1"/>
        <rFont val="Soberana Sans Light"/>
        <family val="3"/>
      </rPr>
      <t xml:space="preserve">
ISO 10001:2007
Gestión de la calidad - Satisfacción del cliente - Directrices para los códigos de conducta de las organizaciones.</t>
    </r>
  </si>
  <si>
    <r>
      <rPr>
        <b/>
        <sz val="11"/>
        <color theme="1"/>
        <rFont val="Soberana Sans Light"/>
        <family val="3"/>
      </rPr>
      <t>NMX-CC-10002-INMC-2005</t>
    </r>
    <r>
      <rPr>
        <sz val="11"/>
        <color theme="1"/>
        <rFont val="Soberana Sans Light"/>
        <family val="3"/>
      </rPr>
      <t xml:space="preserve">
ISO 10002:2004
COPANT/ISO 10002:2004
Gestión de la calidad - Satisfacción del cliente - Directrices para el tratamiento de las quejas en las organizaciones.</t>
    </r>
  </si>
  <si>
    <r>
      <rPr>
        <b/>
        <sz val="11"/>
        <color theme="1"/>
        <rFont val="Soberana Sans Light"/>
        <family val="3"/>
      </rPr>
      <t>NMX-CC-10003-INMC-2012</t>
    </r>
    <r>
      <rPr>
        <sz val="11"/>
        <color theme="1"/>
        <rFont val="Soberana Sans Light"/>
        <family val="3"/>
      </rPr>
      <t xml:space="preserve">
ISO 10003:2007
Gestión de la calidad - Satisfacción del cliente - Directrices para la resolución de conflictos externa a las organizaciones.</t>
    </r>
  </si>
  <si>
    <r>
      <rPr>
        <b/>
        <sz val="11"/>
        <color theme="1"/>
        <rFont val="Soberana Sans Light"/>
        <family val="3"/>
      </rPr>
      <t>NMX-CC-10013-IMNC-2002</t>
    </r>
    <r>
      <rPr>
        <sz val="11"/>
        <color theme="1"/>
        <rFont val="Soberana Sans Light"/>
        <family val="3"/>
      </rPr>
      <t xml:space="preserve">
ISO/TR 10013:2001 COPANT/ISO 10013:2002
Directrices para la documentación de sistemas de gestión de la calidad.</t>
    </r>
  </si>
  <si>
    <r>
      <rPr>
        <b/>
        <sz val="11"/>
        <color theme="1"/>
        <rFont val="Soberana Sans Light"/>
        <family val="3"/>
      </rPr>
      <t>NMX-CC-10014-IMNC-2008</t>
    </r>
    <r>
      <rPr>
        <sz val="11"/>
        <color theme="1"/>
        <rFont val="Soberana Sans Light"/>
        <family val="3"/>
      </rPr>
      <t xml:space="preserve">
ISO 10014:2006
Gestión de la calidad - Directrices para la obtención de beneficios financieros y económicos. </t>
    </r>
  </si>
  <si>
    <r>
      <rPr>
        <b/>
        <sz val="11"/>
        <color theme="1"/>
        <rFont val="Soberana Sans Light"/>
        <family val="3"/>
      </rPr>
      <t>NMX-CC-10015-IMNC-2002</t>
    </r>
    <r>
      <rPr>
        <sz val="11"/>
        <color theme="1"/>
        <rFont val="Soberana Sans Light"/>
        <family val="3"/>
      </rPr>
      <t xml:space="preserve">
ISO 10015:1999
Gestión de la calidad - Directrices para la formación del personal.</t>
    </r>
  </si>
  <si>
    <r>
      <rPr>
        <b/>
        <sz val="11"/>
        <color theme="1"/>
        <rFont val="Soberana Sans Light"/>
        <family val="3"/>
      </rPr>
      <t>NMX-SAST-001-IMNC-2008</t>
    </r>
    <r>
      <rPr>
        <sz val="11"/>
        <color theme="1"/>
        <rFont val="Soberana Sans Light"/>
        <family val="3"/>
      </rPr>
      <t xml:space="preserve">
BSI OHSAS 18001:2007
Sistemas de gestión de seguridad y salud en el trabajo – Requisitos (Incluye Aclaración 1 NMX-SAST-001-IMNC-2008). (CANCELA A LA NMX-SAST-001-IMNC-2000).</t>
    </r>
  </si>
  <si>
    <r>
      <rPr>
        <b/>
        <sz val="11"/>
        <color theme="1"/>
        <rFont val="Soberana Sans Light"/>
        <family val="3"/>
      </rPr>
      <t>PROY-NMX-SAST-002-IMNC-2011</t>
    </r>
    <r>
      <rPr>
        <sz val="11"/>
        <color theme="1"/>
        <rFont val="Soberana Sans Light"/>
        <family val="3"/>
      </rPr>
      <t xml:space="preserve">
Sistemas de gestión de seguridad y salud en el trabajo – Directrices para la implementación de la Norma Mexicana NMX-SAST-001-IMNC-2008.</t>
    </r>
  </si>
  <si>
    <r>
      <rPr>
        <b/>
        <sz val="11"/>
        <color theme="1"/>
        <rFont val="Soberana Sans Light"/>
        <family val="3"/>
      </rPr>
      <t>NMX-SAST-26000-IMNC-2011</t>
    </r>
    <r>
      <rPr>
        <sz val="11"/>
        <color theme="1"/>
        <rFont val="Soberana Sans Light"/>
        <family val="3"/>
      </rPr>
      <t xml:space="preserve">
Guía de responsabilidad social (cancela a la nmx-sast-004-imnc-2004). </t>
    </r>
  </si>
  <si>
    <t>Certificaciones, Sellos, Distintivos y Reconocimientos aplicables al subsector Hospedaje</t>
  </si>
  <si>
    <t>Estándares de Competencia Laboral del CONOCER, aplicables al subsector Hospedaje</t>
  </si>
  <si>
    <r>
      <rPr>
        <b/>
        <sz val="11"/>
        <color theme="1"/>
        <rFont val="Soberana Sans Light"/>
        <family val="3"/>
      </rPr>
      <t>EC 0043</t>
    </r>
    <r>
      <rPr>
        <sz val="11"/>
        <color theme="1"/>
        <rFont val="Soberana Sans Light"/>
        <family val="3"/>
      </rPr>
      <t xml:space="preserve">
Preparación de habitaciones para alojamiento temporal.</t>
    </r>
  </si>
  <si>
    <r>
      <rPr>
        <b/>
        <sz val="11"/>
        <color theme="1"/>
        <rFont val="Soberana Sans Light"/>
        <family val="3"/>
      </rPr>
      <t>EC 0044</t>
    </r>
    <r>
      <rPr>
        <sz val="11"/>
        <color theme="1"/>
        <rFont val="Soberana Sans Light"/>
        <family val="3"/>
      </rPr>
      <t xml:space="preserve">
Coordinación de los servicios de limpieza de habitaciones y áreas de estancia para alojamiento temporal.</t>
    </r>
  </si>
  <si>
    <r>
      <rPr>
        <b/>
        <sz val="11"/>
        <color theme="1"/>
        <rFont val="Soberana Sans Light"/>
        <family val="3"/>
      </rPr>
      <t>EC 0045</t>
    </r>
    <r>
      <rPr>
        <sz val="11"/>
        <color theme="1"/>
        <rFont val="Soberana Sans Light"/>
        <family val="3"/>
      </rPr>
      <t xml:space="preserve">
Prestación de servicios de recepción y atención al huésped para su alojamiento temporal.</t>
    </r>
  </si>
  <si>
    <r>
      <rPr>
        <b/>
        <sz val="11"/>
        <color theme="1"/>
        <rFont val="Soberana Sans Light"/>
        <family val="3"/>
      </rPr>
      <t>EC 0047</t>
    </r>
    <r>
      <rPr>
        <sz val="11"/>
        <color theme="1"/>
        <rFont val="Soberana Sans Light"/>
        <family val="3"/>
      </rPr>
      <t xml:space="preserve">
Supervisión de las condicionesde registro y estancia del huésped.</t>
    </r>
  </si>
  <si>
    <r>
      <rPr>
        <b/>
        <sz val="11"/>
        <color theme="1"/>
        <rFont val="Soberana Sans Light"/>
        <family val="3"/>
      </rPr>
      <t>EC 0060</t>
    </r>
    <r>
      <rPr>
        <sz val="11"/>
        <color theme="1"/>
        <rFont val="Soberana Sans Light"/>
        <family val="3"/>
      </rPr>
      <t xml:space="preserve">
Vigilancia presencial de bienes y personas.</t>
    </r>
  </si>
  <si>
    <r>
      <rPr>
        <b/>
        <sz val="11"/>
        <color theme="1"/>
        <rFont val="Soberana Sans Light"/>
        <family val="3"/>
      </rPr>
      <t>EC 0061</t>
    </r>
    <r>
      <rPr>
        <sz val="11"/>
        <color theme="1"/>
        <rFont val="Soberana Sans Light"/>
        <family val="3"/>
      </rPr>
      <t xml:space="preserve">
Coordinación de servicios de vigilancia de bienes y personas.</t>
    </r>
  </si>
  <si>
    <r>
      <rPr>
        <b/>
        <sz val="11"/>
        <color theme="1"/>
        <rFont val="Soberana Sans Light"/>
        <family val="3"/>
      </rPr>
      <t>EC0100</t>
    </r>
    <r>
      <rPr>
        <sz val="11"/>
        <color theme="1"/>
        <rFont val="Soberana Sans Light"/>
        <family val="3"/>
      </rPr>
      <t xml:space="preserve">
Procesamiento de efectivo y documentos.</t>
    </r>
  </si>
  <si>
    <r>
      <rPr>
        <b/>
        <sz val="11"/>
        <color theme="1"/>
        <rFont val="Soberana Sans Light"/>
        <family val="3"/>
      </rPr>
      <t>EC0180</t>
    </r>
    <r>
      <rPr>
        <sz val="11"/>
        <color theme="1"/>
        <rFont val="Soberana Sans Light"/>
        <family val="3"/>
      </rPr>
      <t xml:space="preserve">
Promoción de la cultura del agua.</t>
    </r>
  </si>
  <si>
    <r>
      <rPr>
        <b/>
        <sz val="11"/>
        <color theme="1"/>
        <rFont val="Soberana Sans Light"/>
        <family val="3"/>
      </rPr>
      <t>EC0184</t>
    </r>
    <r>
      <rPr>
        <sz val="11"/>
        <color theme="1"/>
        <rFont val="Soberana Sans Light"/>
        <family val="3"/>
      </rPr>
      <t xml:space="preserve">
Operación de lavandería industrial.</t>
    </r>
  </si>
  <si>
    <r>
      <rPr>
        <b/>
        <sz val="11"/>
        <color theme="1"/>
        <rFont val="Soberana Sans Light"/>
        <family val="3"/>
      </rPr>
      <t>EC 0207</t>
    </r>
    <r>
      <rPr>
        <sz val="11"/>
        <color theme="1"/>
        <rFont val="Soberana Sans Light"/>
        <family val="3"/>
      </rPr>
      <t xml:space="preserve">
Operación de piscinas.</t>
    </r>
  </si>
  <si>
    <r>
      <rPr>
        <b/>
        <sz val="11"/>
        <color theme="1"/>
        <rFont val="Soberana Sans Light"/>
        <family val="3"/>
      </rPr>
      <t>EC0277</t>
    </r>
    <r>
      <rPr>
        <sz val="11"/>
        <color theme="1"/>
        <rFont val="Soberana Sans Light"/>
        <family val="3"/>
      </rPr>
      <t xml:space="preserve">
Asesoría en comercialización de bienes inmuebles en zonas turísticas.</t>
    </r>
  </si>
  <si>
    <r>
      <rPr>
        <b/>
        <sz val="11"/>
        <color theme="1"/>
        <rFont val="Soberana Sans Light"/>
        <family val="3"/>
      </rPr>
      <t>EC0305</t>
    </r>
    <r>
      <rPr>
        <sz val="11"/>
        <color theme="1"/>
        <rFont val="Soberana Sans Light"/>
        <family val="3"/>
      </rPr>
      <t xml:space="preserve">
Prestación de servicios de atención a clientes.</t>
    </r>
  </si>
  <si>
    <r>
      <rPr>
        <b/>
        <sz val="11"/>
        <color theme="1"/>
        <rFont val="Soberana Sans Light"/>
        <family val="3"/>
      </rPr>
      <t>EC0385</t>
    </r>
    <r>
      <rPr>
        <sz val="11"/>
        <color theme="1"/>
        <rFont val="Soberana Sans Light"/>
        <family val="3"/>
      </rPr>
      <t xml:space="preserve">
Prestación de servicios incluyentes para personas con discapacidad.</t>
    </r>
  </si>
  <si>
    <r>
      <rPr>
        <b/>
        <sz val="11"/>
        <color theme="1"/>
        <rFont val="Soberana Sans Light"/>
        <family val="3"/>
      </rPr>
      <t>EC0412</t>
    </r>
    <r>
      <rPr>
        <sz val="11"/>
        <color theme="1"/>
        <rFont val="Soberana Sans Light"/>
        <family val="3"/>
      </rPr>
      <t xml:space="preserve">
Gestión de eficiencia energética en la organización.</t>
    </r>
  </si>
  <si>
    <r>
      <rPr>
        <b/>
        <sz val="11"/>
        <color theme="1"/>
        <rFont val="Soberana Sans Light"/>
        <family val="3"/>
      </rPr>
      <t>EC0413</t>
    </r>
    <r>
      <rPr>
        <sz val="11"/>
        <color theme="1"/>
        <rFont val="Soberana Sans Light"/>
        <family val="3"/>
      </rPr>
      <t xml:space="preserve">
Gestión del mantenimiento al sistema energético de inmuebles.</t>
    </r>
  </si>
  <si>
    <r>
      <rPr>
        <b/>
        <sz val="11"/>
        <color theme="1"/>
        <rFont val="Soberana Sans Light"/>
        <family val="3"/>
      </rPr>
      <t>EC0414</t>
    </r>
    <r>
      <rPr>
        <sz val="11"/>
        <color theme="1"/>
        <rFont val="Soberana Sans Light"/>
        <family val="3"/>
      </rPr>
      <t xml:space="preserve">
Instalación de sistemas de iluminación eficientes</t>
    </r>
  </si>
  <si>
    <r>
      <rPr>
        <b/>
        <sz val="11"/>
        <color theme="1"/>
        <rFont val="Soberana Sans Light"/>
        <family val="3"/>
      </rPr>
      <t>EC0415</t>
    </r>
    <r>
      <rPr>
        <sz val="11"/>
        <color theme="1"/>
        <rFont val="Soberana Sans Light"/>
        <family val="3"/>
      </rPr>
      <t xml:space="preserve">
Instalación de sistemas fotovoltaicos fijos interconectados en residencia, comercio e industria</t>
    </r>
  </si>
  <si>
    <r>
      <rPr>
        <b/>
        <sz val="11"/>
        <color theme="1"/>
        <rFont val="Soberana Sans Light"/>
        <family val="3"/>
      </rPr>
      <t>EC0416</t>
    </r>
    <r>
      <rPr>
        <sz val="11"/>
        <color theme="1"/>
        <rFont val="Soberana Sans Light"/>
        <family val="3"/>
      </rPr>
      <t xml:space="preserve">
Operación del mantenimiento al sistema energético de inmuebles</t>
    </r>
  </si>
  <si>
    <r>
      <rPr>
        <b/>
        <sz val="11"/>
        <color theme="1"/>
        <rFont val="Soberana Sans Light"/>
        <family val="3"/>
      </rPr>
      <t>EC0422</t>
    </r>
    <r>
      <rPr>
        <sz val="11"/>
        <color theme="1"/>
        <rFont val="Soberana Sans Light"/>
        <family val="3"/>
      </rPr>
      <t xml:space="preserve">
Administración de las personas en las organizaciones.</t>
    </r>
  </si>
  <si>
    <r>
      <rPr>
        <b/>
        <sz val="11"/>
        <color theme="1"/>
        <rFont val="Soberana Sans Light"/>
        <family val="3"/>
      </rPr>
      <t>EC0473</t>
    </r>
    <r>
      <rPr>
        <sz val="11"/>
        <color theme="1"/>
        <rFont val="Soberana Sans Light"/>
        <family val="3"/>
      </rPr>
      <t xml:space="preserve">
Instalación del sistema de calentamiento solar de agua</t>
    </r>
  </si>
  <si>
    <r>
      <rPr>
        <b/>
        <sz val="11"/>
        <color theme="1"/>
        <rFont val="Soberana Sans Light"/>
        <family val="3"/>
      </rPr>
      <t>Distintivo M I</t>
    </r>
    <r>
      <rPr>
        <sz val="11"/>
        <color theme="1"/>
        <rFont val="Soberana Sans Light"/>
        <family val="3"/>
      </rPr>
      <t>. Programa de Calidad Moderniza. Sistema de gestión M. SECTUR</t>
    </r>
  </si>
  <si>
    <r>
      <rPr>
        <b/>
        <sz val="11"/>
        <color theme="1"/>
        <rFont val="Soberana Sans Light"/>
        <family val="3"/>
      </rPr>
      <t>Distintivo MII.</t>
    </r>
    <r>
      <rPr>
        <sz val="11"/>
        <color theme="1"/>
        <rFont val="Soberana Sans Light"/>
        <family val="3"/>
      </rPr>
      <t xml:space="preserve"> Programa Moderniza Especializada (M II) SECTUR</t>
    </r>
  </si>
  <si>
    <r>
      <rPr>
        <b/>
        <sz val="11"/>
        <color theme="1"/>
        <rFont val="Soberana Sans Light"/>
        <family val="3"/>
      </rPr>
      <t xml:space="preserve">Distintivo H. </t>
    </r>
    <r>
      <rPr>
        <sz val="11"/>
        <color theme="1"/>
        <rFont val="Soberana Sans Light"/>
        <family val="3"/>
      </rPr>
      <t>Programa Manejo Higiénico de los Alimentos H. SECTUR</t>
    </r>
  </si>
  <si>
    <r>
      <rPr>
        <b/>
        <sz val="11"/>
        <color theme="1"/>
        <rFont val="Soberana Sans Light"/>
        <family val="3"/>
      </rPr>
      <t>Sello de Calidad “Punto Limpio”.</t>
    </r>
    <r>
      <rPr>
        <sz val="11"/>
        <color theme="1"/>
        <rFont val="Soberana Sans Light"/>
        <family val="3"/>
      </rPr>
      <t xml:space="preserve"> SECTUR, Programa Nacional para las Buenas Prácticas para la Calidad Higiénica de las MIPYMES Turísticas Punto Limpio. SECTUR</t>
    </r>
  </si>
  <si>
    <r>
      <rPr>
        <b/>
        <sz val="11"/>
        <color theme="1"/>
        <rFont val="Soberana Sans Light"/>
        <family val="3"/>
      </rPr>
      <t xml:space="preserve">Distintivo G. </t>
    </r>
    <r>
      <rPr>
        <sz val="11"/>
        <color theme="1"/>
        <rFont val="Soberana Sans Light"/>
        <family val="3"/>
      </rPr>
      <t>Gerontológico. INAPAM SECTUR</t>
    </r>
  </si>
  <si>
    <r>
      <rPr>
        <b/>
        <sz val="11"/>
        <color theme="1"/>
        <rFont val="Soberana Sans Light"/>
        <family val="3"/>
      </rPr>
      <t>Distintivo Empresa Incluyente “Gilberto Rincón Gallardo”.</t>
    </r>
    <r>
      <rPr>
        <sz val="11"/>
        <color theme="1"/>
        <rFont val="Soberana Sans Light"/>
        <family val="3"/>
      </rPr>
      <t xml:space="preserve"> STPS</t>
    </r>
  </si>
  <si>
    <r>
      <rPr>
        <b/>
        <sz val="11"/>
        <color theme="1"/>
        <rFont val="Soberana Sans Light"/>
        <family val="3"/>
      </rPr>
      <t>Certificado de Calidad Ambiental Turística.</t>
    </r>
    <r>
      <rPr>
        <sz val="11"/>
        <color theme="1"/>
        <rFont val="Soberana Sans Light"/>
        <family val="3"/>
      </rPr>
      <t xml:space="preserve"> SEMARNAT PROFEPA</t>
    </r>
  </si>
  <si>
    <r>
      <rPr>
        <b/>
        <sz val="11"/>
        <color theme="1"/>
        <rFont val="Soberana Sans Light"/>
        <family val="3"/>
      </rPr>
      <t xml:space="preserve">Certificado Calidad Ambiental. </t>
    </r>
    <r>
      <rPr>
        <sz val="11"/>
        <color theme="1"/>
        <rFont val="Soberana Sans Light"/>
        <family val="3"/>
      </rPr>
      <t>SEMARNAT PROFEPA</t>
    </r>
  </si>
  <si>
    <r>
      <rPr>
        <b/>
        <sz val="11"/>
        <color theme="1"/>
        <rFont val="Soberana Sans Light"/>
        <family val="3"/>
      </rPr>
      <t xml:space="preserve">Certificado industria limpia. </t>
    </r>
    <r>
      <rPr>
        <sz val="11"/>
        <color theme="1"/>
        <rFont val="Soberana Sans Light"/>
        <family val="3"/>
      </rPr>
      <t>SEMARNAT PROFEPA</t>
    </r>
  </si>
  <si>
    <r>
      <rPr>
        <b/>
        <sz val="11"/>
        <color theme="1"/>
        <rFont val="Soberana Sans Light"/>
        <family val="3"/>
      </rPr>
      <t xml:space="preserve">Distintivo Empresa Segura. </t>
    </r>
    <r>
      <rPr>
        <sz val="11"/>
        <color theme="1"/>
        <rFont val="Soberana Sans Light"/>
        <family val="3"/>
      </rPr>
      <t>STPS</t>
    </r>
  </si>
  <si>
    <r>
      <rPr>
        <b/>
        <sz val="11"/>
        <color theme="1"/>
        <rFont val="Soberana Sans Light"/>
        <family val="3"/>
      </rPr>
      <t xml:space="preserve">Distintivo Empresa Socialmente Responsable. </t>
    </r>
    <r>
      <rPr>
        <sz val="11"/>
        <color theme="1"/>
        <rFont val="Soberana Sans Light"/>
        <family val="3"/>
      </rPr>
      <t>CEMEFI</t>
    </r>
  </si>
  <si>
    <r>
      <rPr>
        <b/>
        <sz val="11"/>
        <color theme="1"/>
        <rFont val="Soberana Sans Light"/>
        <family val="3"/>
      </rPr>
      <t xml:space="preserve">Distintivo HT. </t>
    </r>
    <r>
      <rPr>
        <sz val="11"/>
        <color theme="1"/>
        <rFont val="Soberana Sans Light"/>
        <family val="3"/>
      </rPr>
      <t>Alta Tecnología en la hospitalidad. TELMEX</t>
    </r>
  </si>
  <si>
    <r>
      <rPr>
        <b/>
        <sz val="11"/>
        <color theme="1"/>
        <rFont val="Soberana Sans Light"/>
        <family val="3"/>
      </rPr>
      <t>Distintivo Hotel Hidrosustentable.</t>
    </r>
    <r>
      <rPr>
        <sz val="11"/>
        <color theme="1"/>
        <rFont val="Soberana Sans Light"/>
        <family val="3"/>
      </rPr>
      <t xml:space="preserve"> Fundación Helvex</t>
    </r>
  </si>
  <si>
    <r>
      <rPr>
        <b/>
        <sz val="11"/>
        <color theme="1"/>
        <rFont val="Soberana Sans Light"/>
        <family val="3"/>
      </rPr>
      <t>Five Diamond Award. Hoteles American Automobile Asociation</t>
    </r>
    <r>
      <rPr>
        <sz val="11"/>
        <color theme="1"/>
        <rFont val="Soberana Sans Light"/>
        <family val="3"/>
      </rPr>
      <t xml:space="preserve"> (AAA)</t>
    </r>
  </si>
  <si>
    <r>
      <rPr>
        <b/>
        <sz val="11"/>
        <color theme="1"/>
        <rFont val="Soberana Sans Light"/>
        <family val="3"/>
      </rPr>
      <t xml:space="preserve">Certificado Green Key. </t>
    </r>
    <r>
      <rPr>
        <sz val="11"/>
        <color theme="1"/>
        <rFont val="Soberana Sans Light"/>
        <family val="3"/>
      </rPr>
      <t>PRONATURA</t>
    </r>
  </si>
  <si>
    <r>
      <rPr>
        <b/>
        <sz val="11"/>
        <color theme="1"/>
        <rFont val="Soberana Sans Light"/>
        <family val="3"/>
      </rPr>
      <t>Distintivo Bandera azúl</t>
    </r>
    <r>
      <rPr>
        <sz val="11"/>
        <color theme="1"/>
        <rFont val="Soberana Sans Light"/>
        <family val="3"/>
      </rPr>
      <t xml:space="preserve"> (Blue flag). PRONATURA</t>
    </r>
  </si>
  <si>
    <r>
      <rPr>
        <b/>
        <sz val="11"/>
        <color theme="1"/>
        <rFont val="Soberana Sans Light"/>
        <family val="3"/>
      </rPr>
      <t>Certificado EarthCheck: Sostenibilidad.</t>
    </r>
    <r>
      <rPr>
        <sz val="11"/>
        <color theme="1"/>
        <rFont val="Soberana Sans Light"/>
        <family val="3"/>
      </rPr>
      <t xml:space="preserve"> EarthCheck</t>
    </r>
  </si>
  <si>
    <r>
      <rPr>
        <b/>
        <sz val="11"/>
        <color theme="1"/>
        <rFont val="Soberana Sans Light"/>
        <family val="3"/>
      </rPr>
      <t>Certificado de ecoturismo</t>
    </r>
    <r>
      <rPr>
        <sz val="11"/>
        <color theme="1"/>
        <rFont val="Soberana Sans Light"/>
        <family val="3"/>
      </rPr>
      <t>-SEMARNAT</t>
    </r>
  </si>
  <si>
    <t>NMX-SAST-26000-IMNC-2011
Certificado RSE
Distintivo 
Moderniza I 
Distintivo
Moderniza II
NMX-CC-9001-IMNC-2008  
NMX-CC-9004-IMNC-2009
NMX-CC-10014-IMNC-2008</t>
  </si>
  <si>
    <t>NMX-CC-9001-IMNC-2008 
NMX-CC-9004-IMNC-2009
NMX-SAST-26000-IMNC-2011
NMX-SAST-001-IMNC-2008
PROY-NMX-SAST-002-IMNC-2011
Sello de Calidad “Punto Limpio”
Distintivo Empresa Segura. STPS
NOM-019-STPS-2011
NOM 021 STPS1994
NOM-022-STPS-2008
NOM 025 STPS 2008
NOM-026-STPS-2008
NOM 030 STPS 2009
NOM-127-SSA1-1994
NOM-004-STPS-1999
NOM-001-STPS-2008
NOM-002-STPS-2010
NOM-006-STPS-2000
NOM-017-STPS-2008
NOM-019-STPS-2011
NOM-020-STPS-2011
NOM-029-STPS-2011
NOM-030-STPS-2009
LFT
Reglamento General de Seguridad, Higiene y Medio Ambiente en el Trabajo
Reglamento de la Ley  General de Protección Civil</t>
  </si>
  <si>
    <t>Distintivo Moderniza I
Distintivo Moderniza II
NMX-CC-9001-IMNC-2008  
NMX-CC-9004-IMNC-2009
NMX-R-050-SCFI-2006
NOM-07-TUR.2002
NOM-07-TUR.2002
NOM-003 -SEGOB-2011
NOM-001-STPS-2008
NOM-029-STPS-2011
NOM-015-SSA3-2012
NOM-021-STPS-1993
Ley General de Protección Civil y Reglamento</t>
  </si>
  <si>
    <t>NMX-SAST-26000-IMNC-2011
NMX-CC-9001-IMNC-2008  
NMX-CC-9004-IMNC-2009
NMX-CC-10014-IMNC-2008
Distintivo Moderniza I
Distintivo Moderniza II
NMX cc 10014 IMNC 2008
Certificado RSE</t>
  </si>
  <si>
    <t>NOM-010-TUR-2001
NOM-029-SCFI-2010
NOM-174-SCFI-2007
NOM-028-SCFI-2007
Ley Federal de Protección al Consumidor</t>
  </si>
  <si>
    <t xml:space="preserve">Leyes, Reglamentos y disposiciones jurídicas aplicables
NOMs
Certificado RSE
</t>
  </si>
  <si>
    <t xml:space="preserve">Ley General del Cambio Climático
Ley de vertimentos en zonas marítimas mexicanas
Ley de responsabilidad ambiental
Ley General de equilibrio ecológico y protección al ambiente
Ley general para la prevención y gestión integral de residuos
NMX-AA-162-SCFI-2012
NMX-AA-163-SCFI-2012
NMX-AA-133-SCFI-2006
NMX-AA-157-SCFI-2012
NMX-AA-164-SCFI-2013
NMX-AA-171-SCFI-2014
NMX-SAA-14001-IMNC-2004
NMX-SAA-14004-IMNC-2004
NMX-SAA-14015-IMNC-2006
NMX-J-SAA-50001-ANCE-IMNC-2011
Certificado de calidad ambiental turística
Certificado de calidad ambiental 
Certificado industria limpia
Distintivo S
Certificado Green Key
Certificado Earthcheck
Certificado de Ecoturismo
Distintivo Blue Flag
Distintivo Moderniza I
Distintivo 
Moderniza II
Certificado RSE
NMX-SAST-26000-IMNC-2011
Distintivo Hotel Hidrosustentable
Five Diamond Award. Hoteles American Automobile Asociation (AAA))
NOM-059-SEMARNAT-2010
NOM-022-SEMARNAT-2003
NOM-162-SEMARNAT-2012
NOM-127-SSA1-1994
NOM-245-SSA1-2010
</t>
  </si>
  <si>
    <t>Referentes</t>
  </si>
  <si>
    <t>Instrucciones de Llenado</t>
  </si>
  <si>
    <t>Abreviaturas</t>
  </si>
  <si>
    <t xml:space="preserve">Sistema Nacional de Certificación Turística </t>
  </si>
  <si>
    <t>Factor</t>
  </si>
  <si>
    <t>F:</t>
  </si>
  <si>
    <t>SNCT:</t>
  </si>
  <si>
    <t>Grado de Cumplimiento / Evidencias</t>
  </si>
  <si>
    <t>Subsector Hospedaje</t>
  </si>
  <si>
    <t>TOTAL DE REFERENTES / EQUIVALENCIAS</t>
  </si>
  <si>
    <t>Tiene establecidos y promueve la aplicación de Misión, Visión y Valores, asociados a la calidad, sustentabilidad y responsabilidad social, aprobados por la Dirección.</t>
  </si>
  <si>
    <t>Aplica disposiciones relativas al control de plagas en el establecimiento.</t>
  </si>
  <si>
    <t>1,751 a 2,000</t>
  </si>
  <si>
    <t>DIAMANTE</t>
  </si>
  <si>
    <t>1,501 a 1,750</t>
  </si>
  <si>
    <t>PLATINO</t>
  </si>
  <si>
    <t>1,251 a 1,500</t>
  </si>
  <si>
    <t>ORO</t>
  </si>
  <si>
    <t>1,001 a 1,250</t>
  </si>
  <si>
    <t>PLATA</t>
  </si>
  <si>
    <t>BRONCE</t>
  </si>
  <si>
    <t>700 a 1,000</t>
  </si>
  <si>
    <r>
      <rPr>
        <sz val="9"/>
        <color theme="5" tint="-0.249977111117893"/>
        <rFont val="Soberana Sans Light"/>
        <family val="3"/>
      </rPr>
      <t xml:space="preserve">700 a 1,000 - BRONCE   -   </t>
    </r>
    <r>
      <rPr>
        <sz val="9"/>
        <color theme="0" tint="-0.34998626667073579"/>
        <rFont val="Soberana Sans Light"/>
        <family val="3"/>
      </rPr>
      <t xml:space="preserve">1,001 a 1,250 PLATA  </t>
    </r>
    <r>
      <rPr>
        <sz val="9"/>
        <color theme="7" tint="-0.249977111117893"/>
        <rFont val="Soberana Sans Light"/>
        <family val="3"/>
      </rPr>
      <t xml:space="preserve"> -   1,251 a 1,500 ORO   -   </t>
    </r>
    <r>
      <rPr>
        <sz val="9"/>
        <color theme="1" tint="0.499984740745262"/>
        <rFont val="Soberana Sans Light"/>
        <family val="3"/>
      </rPr>
      <t>1,501 a 1,750 PLATINO</t>
    </r>
    <r>
      <rPr>
        <sz val="9"/>
        <color theme="7" tint="-0.249977111117893"/>
        <rFont val="Soberana Sans Light"/>
        <family val="3"/>
      </rPr>
      <t xml:space="preserve">   -  </t>
    </r>
    <r>
      <rPr>
        <sz val="9"/>
        <color theme="4" tint="0.39997558519241921"/>
        <rFont val="Soberana Sans Light"/>
        <family val="3"/>
      </rPr>
      <t xml:space="preserve"> 1,751 a 2,000 DIAMANTE</t>
    </r>
  </si>
  <si>
    <t>Comentarios</t>
  </si>
  <si>
    <t>DUDAS, PREGUNTAS O COMENTARIOS</t>
  </si>
  <si>
    <t>Diagnostico</t>
  </si>
  <si>
    <t>Su diagnostico inicial indica que su establecimiento obtuvo</t>
  </si>
  <si>
    <t>PUNTOS</t>
  </si>
  <si>
    <t xml:space="preserve"> ALCANZO EL NIVEL DE MADUREZ</t>
  </si>
  <si>
    <t>RESPUESTA(S) A PREGUNTA(S)</t>
  </si>
  <si>
    <t>Marco Legal y Normativo</t>
  </si>
  <si>
    <r>
      <rPr>
        <b/>
        <sz val="11"/>
        <color theme="1"/>
        <rFont val="Soberana Sans Light"/>
        <family val="3"/>
      </rPr>
      <t>CONSTITUCIÓN POLÍTICA DE LOS ESTADOS UNIDOS MEXICANOS</t>
    </r>
    <r>
      <rPr>
        <sz val="11"/>
        <color theme="1"/>
        <rFont val="Soberana Sans Light"/>
        <family val="3"/>
      </rPr>
      <t xml:space="preserve">
Es la norma suprema que rige actualmente en México. Es el hacer político y legal para la organización y relación del gobierno federal con los Estados de México, los ciudadanos y todas las personas que viven o visitan el país. Es el máximo cuerpo normativo de nuestro sistema jurídico del cual emana todo ordenamiento legal ya sea federal o local. Contiene los principios y objetivos de la nación. Establece la existencia de órganos de autoridad, sus facultades y limitaciones, así como los derechos de los individuos y las vías para hacerlos efectivos. Incluye reformas, adiciones y derogaciones. Establece que todo individuo gozará de las garantías que otorga, las cuales no podrán restringirse ni suspenderse.</t>
    </r>
  </si>
  <si>
    <r>
      <rPr>
        <b/>
        <sz val="11"/>
        <color theme="1"/>
        <rFont val="Soberana Sans Light"/>
        <family val="3"/>
      </rPr>
      <t>LEY FEDERAL DEL TRABAJO</t>
    </r>
    <r>
      <rPr>
        <sz val="11"/>
        <color theme="1"/>
        <rFont val="Soberana Sans Light"/>
        <family val="3"/>
      </rPr>
      <t xml:space="preserve">
Normatividad aplicable en materia de condiciones generales de trabajo.
Normatividad aplicable en materia de capacitación</t>
    </r>
  </si>
  <si>
    <r>
      <rPr>
        <b/>
        <sz val="11"/>
        <color theme="1"/>
        <rFont val="Soberana Sans Light"/>
        <family val="3"/>
      </rPr>
      <t>LEY GENERAL DE PROTECCION CIVIL (FEDERAL Y LOCAL)</t>
    </r>
    <r>
      <rPr>
        <sz val="11"/>
        <color theme="1"/>
        <rFont val="Soberana Sans Light"/>
        <family val="3"/>
      </rPr>
      <t xml:space="preserve">
Establece la obligatoriedad de contar con un Programa Interno de Protección Civil y otras disposiciones para los particulares. Estas disposiciones se detallan en el Reglamento de la Ley.</t>
    </r>
  </si>
  <si>
    <r>
      <rPr>
        <b/>
        <sz val="11"/>
        <color theme="1"/>
        <rFont val="Soberana Sans Light"/>
        <family val="3"/>
      </rPr>
      <t>LEY DELSEGURO SOCIAL</t>
    </r>
    <r>
      <rPr>
        <sz val="11"/>
        <color theme="1"/>
        <rFont val="Soberana Sans Light"/>
        <family val="3"/>
      </rPr>
      <t xml:space="preserve">
Establece que la seguridad social tiene por finalidad garantizar el derecho a la salud, la asistencia médica, la protección de los medios de subsistencia y los servicios sociales necesarios para el bienestar individual y colectivo, así como el otorgamiento de una pensión que, en su caso y previo cumplimiento de los requisitos legales, será garantizada por el Estado.</t>
    </r>
  </si>
  <si>
    <r>
      <rPr>
        <b/>
        <sz val="11"/>
        <color theme="1"/>
        <rFont val="Soberana Sans Light"/>
        <family val="3"/>
      </rPr>
      <t>LEY GENERAL DE TURISMO</t>
    </r>
    <r>
      <rPr>
        <sz val="11"/>
        <color theme="1"/>
        <rFont val="Soberana Sans Light"/>
        <family val="3"/>
      </rPr>
      <t xml:space="preserve">
Tiene por objeto establecer las bases generales de coordinación de las facultades concurrentes entre el Ejecutivo Federal, Estados, Municipios y el Distrito Federal, así como la participación de los sectores social y privado; establecer las bases para la política, planeación y programación en todo el territorio nacional de la actividad turística, bajo criterios de beneficio social, sustentabilidad, competitividad y desarrollo equilibrado de los Estados, Municipios y el Distrito Federal, a corto, mediano y largo plazo; formular las reglas y procedimientos para establecer, el ordenamiento turístico del territorio nacional; entre otros.</t>
    </r>
  </si>
  <si>
    <r>
      <rPr>
        <b/>
        <sz val="11"/>
        <color theme="1"/>
        <rFont val="Soberana Sans Light"/>
        <family val="3"/>
      </rPr>
      <t>LEY FEDERAL DE PROTECCIÓN AL CONSUMIDOR</t>
    </r>
    <r>
      <rPr>
        <sz val="11"/>
        <color theme="1"/>
        <rFont val="Soberana Sans Light"/>
        <family val="3"/>
      </rPr>
      <t xml:space="preserve">
Tiene por objeto promover y proteger los derechos y cultura del consumidor y procurar la equidad, certeza y seguridad jurídica en las relaciones entre proveedores y consumidores; así también el registro del contrato de adhesión de acuerdo con la LFPC, para establecer en formatos uniformes los términos y condiciones aplicables a la adquisición de un producto o la prestación de un servicio.</t>
    </r>
  </si>
  <si>
    <r>
      <rPr>
        <b/>
        <sz val="11"/>
        <color theme="1"/>
        <rFont val="Soberana Sans Light"/>
        <family val="3"/>
      </rPr>
      <t>LEY FEDERAL DE PROTECCIÓN DE DATOS PERSONALES EN POSESIÓN DE PARTICULARES</t>
    </r>
    <r>
      <rPr>
        <sz val="11"/>
        <color theme="1"/>
        <rFont val="Soberana Sans Light"/>
        <family val="3"/>
      </rPr>
      <t xml:space="preserve">
Tiene por objeto la protección de los datos personales en posesión de los particulares, con la finalidad de regular su tratamiento legítimo, controlado e informado, a efecto de garantizar la privacidad y el derecho a la autodeterminación informativa de las personas.</t>
    </r>
  </si>
  <si>
    <r>
      <rPr>
        <b/>
        <sz val="11"/>
        <color theme="1"/>
        <rFont val="Soberana Sans Light"/>
        <family val="3"/>
      </rPr>
      <t>LEY FEDERAL DE RESPONSABILIDAD AMBIENTAL</t>
    </r>
    <r>
      <rPr>
        <sz val="11"/>
        <color theme="1"/>
        <rFont val="Soberana Sans Light"/>
        <family val="3"/>
      </rPr>
      <t xml:space="preserve">
Tiene por objeto regular  la responsabilidad ambiental que nace de los daños ocasionados al ambiente, así como su reparación y compensación. Se aplica a toda persona física o moral que con su acción u omisión ocasione directa o indirectamente un daño al ambiente.</t>
    </r>
  </si>
  <si>
    <r>
      <rPr>
        <b/>
        <sz val="11"/>
        <color theme="1"/>
        <rFont val="Soberana Sans Light"/>
        <family val="3"/>
      </rPr>
      <t xml:space="preserve">LEY GENERAL DE CAMBIO CLIMÁTICO </t>
    </r>
    <r>
      <rPr>
        <sz val="11"/>
        <color theme="1"/>
        <rFont val="Soberana Sans Light"/>
        <family val="3"/>
      </rPr>
      <t xml:space="preserve">
Tiene por objeto garantizar el derecho a un medio ambiente sano y establecer la concurrencia de facultades de la federación, las entidades federativas y los municipios en la elaboración y aplicación de políticas públicas para la adaptación al cambio climático y la mitigación de emisiones de gases y compuestos de efecto invernadero; Regular las acciones para la mitigación y adaptación al cambio climático; Establecer las bases para la concertación con la sociedad, y Promover la transición hacia una economía competitiva, sustentable y de bajas emisiones de carbono, entre otros.</t>
    </r>
  </si>
  <si>
    <r>
      <rPr>
        <b/>
        <sz val="11"/>
        <color theme="1"/>
        <rFont val="Soberana Sans Light"/>
        <family val="3"/>
      </rPr>
      <t>LEY DE VERTIMIENTOS EN ZONAS MARINAS MEXICANAS</t>
    </r>
    <r>
      <rPr>
        <sz val="11"/>
        <color theme="1"/>
        <rFont val="Soberana Sans Light"/>
        <family val="3"/>
      </rPr>
      <t xml:space="preserve">
Tiene por objeto el control y la prevención de la contaminación o alteración del mar por vertimientos en las zonas marinas mexicanas e indica que todo vertimiento se realizará en los términos y condiciones que señala.</t>
    </r>
  </si>
  <si>
    <r>
      <rPr>
        <b/>
        <sz val="11"/>
        <color theme="1"/>
        <rFont val="Soberana Sans Light"/>
        <family val="3"/>
      </rPr>
      <t>LEY GENERAL DE EQUILIBRIO ECOLÓGICO Y PROTECCIÓN AL AMBIENTE</t>
    </r>
    <r>
      <rPr>
        <sz val="11"/>
        <color theme="1"/>
        <rFont val="Soberana Sans Light"/>
        <family val="3"/>
      </rPr>
      <t xml:space="preserve">
Esta Ley es reglamentaria de las disposiciones de la Constitución Política de los Estados Unidos Mexicanos que se refieren a la preservación y restauración del equilibrio ecológico, así como a la protección al ambiente, en el territorio nacional y las zonas sobre las que la nación ejerce su soberanía y jurisdicción.</t>
    </r>
  </si>
  <si>
    <r>
      <rPr>
        <b/>
        <sz val="11"/>
        <color theme="1"/>
        <rFont val="Soberana Sans Light"/>
        <family val="3"/>
      </rPr>
      <t>LEY GENERAL PARA LA PREVENCIÓN Y GESTIÓN INTEGRAL DE RESIDUOS</t>
    </r>
    <r>
      <rPr>
        <sz val="11"/>
        <color theme="1"/>
        <rFont val="Soberana Sans Light"/>
        <family val="3"/>
      </rPr>
      <t xml:space="preserve">
Esta Ley es reglamentaria de las disposiciones de la Constitución Política de los Estados Unidos Mexicanos que se refieren a la protección al ambiente en materia de prevención y gestión integral de residuos, en el territorio nacional.</t>
    </r>
  </si>
  <si>
    <r>
      <rPr>
        <b/>
        <sz val="11"/>
        <color theme="1"/>
        <rFont val="Soberana Sans Light"/>
        <family val="3"/>
      </rPr>
      <t>LEY GENERAL PARA LA IGUALDAD ENTRE MUJERES Y HOMBRES</t>
    </r>
    <r>
      <rPr>
        <sz val="11"/>
        <color theme="1"/>
        <rFont val="Soberana Sans Light"/>
        <family val="3"/>
      </rPr>
      <t xml:space="preserve">
Tiene por objeto regular y garantizar la igualdad de oportunidades y de trato entre mujeres y hombres, proponer los lineamientos y mecanismos institucionales que orienten a la Nación hacia el cumplimiento de la igualdad sustantiva en los ámbitos público y privado, promoviendo el empoderamiento de las mujeres y la lucha contra toda discriminación basada en el sexo.</t>
    </r>
  </si>
  <si>
    <r>
      <rPr>
        <b/>
        <sz val="11"/>
        <color theme="1"/>
        <rFont val="Soberana Sans Light"/>
        <family val="3"/>
      </rPr>
      <t>LEY GENERAL PARA LA INCLUSIÓN DE LAS PERSONAS CON DISCAPACIDAD</t>
    </r>
    <r>
      <rPr>
        <sz val="11"/>
        <color theme="1"/>
        <rFont val="Soberana Sans Light"/>
        <family val="3"/>
      </rPr>
      <t xml:space="preserve">
Tiene por objeto reglamentar en lo conducente, el Artículo 1o. de la Constitución Política de los Estados Unidos Mexicanos estableciendo las condiciones en las que el Estado deberá promover, proteger y asegurar el pleno ejercicio de los derechos humanos y libertades fundamentales de las personas con discapacidad, asegurando su plena inclusión a la sociedad en un marco de respeto, igualdad y equiparación de oportunidades. De manera enunciativa y no limitativa, esta Ley reconoce a las personas con discapacidad sus derechos humanos y mandata el establecimiento de las políticas públicas necesarias para su ejercicio.</t>
    </r>
  </si>
  <si>
    <r>
      <rPr>
        <b/>
        <sz val="11"/>
        <color theme="1"/>
        <rFont val="Soberana Sans Light"/>
        <family val="3"/>
      </rPr>
      <t>LEY FEDERAL PARA PREVENIR Y ELIMINAR LA DISCRIMINACIÓN</t>
    </r>
    <r>
      <rPr>
        <sz val="11"/>
        <color theme="1"/>
        <rFont val="Soberana Sans Light"/>
        <family val="3"/>
      </rPr>
      <t xml:space="preserve">
Tiene por objeto prevenir y eliminar todas las formas de discriminación que se ejerzan contra cualquier persona en los términos del Artículo 1 de la Constitución Política de los Estados Unidos Mexicanos, así como promover la igualdad de oportunidades y de trato.</t>
    </r>
  </si>
  <si>
    <r>
      <rPr>
        <b/>
        <sz val="11"/>
        <color theme="1"/>
        <rFont val="Soberana Sans Light"/>
        <family val="3"/>
      </rPr>
      <t>LEY GENERAL PARA PREVENIR, SANCIONAR Y ERRADICAR LOS DELITOS EN MATERIA DE TRATA DE PERSONAS Y PARA LA PROTECCIÓN Y ASISTENCIA A VÍCTIMAS DE ESTOS DELITOS</t>
    </r>
    <r>
      <rPr>
        <sz val="11"/>
        <color theme="1"/>
        <rFont val="Soberana Sans Light"/>
        <family val="3"/>
      </rPr>
      <t xml:space="preserve">
Tiene por objetos: Establecer competencias y formas de coordinación para la prevención, investigación, persecución y sanción de los delitos en materia de trata de personas entre los Gobiernos Federal, Estatales, del Distrito Federal y Municipales; Establecer los tipos penales en materia de trata de personas y sus sanciones; Determinar los procedimientos penales aplicables a estos delitos; La distribución de competencias y formas de coordinación en materia de protección y asistencia a las víctimas de los delitos objeto de esta Ley; Establecer mecanismos efectivos para tutelar la vida, la dignidad, la libertad, la integridad y la seguridad de las personas, así como el libre desarrollo de niñas, niños y adolescentes, cuando sean amenazados o lesionados por la comisión de los delitos objeto de esta Ley; y Reparar el daño a las víctimas de trata de personas de manera integral, adecuada, eficaz y efectiva, proporcional a la gravedad del daño causado y a la afectación sufrida.</t>
    </r>
  </si>
  <si>
    <r>
      <rPr>
        <b/>
        <sz val="11"/>
        <color theme="1"/>
        <rFont val="Soberana Sans Light"/>
        <family val="3"/>
      </rPr>
      <t>LEY PARA LA PROTECCIÓN DE LOS DERECHOS DE NIÑAS, NIÑOS Y ADOLESCENTES.</t>
    </r>
    <r>
      <rPr>
        <sz val="11"/>
        <color theme="1"/>
        <rFont val="Soberana Sans Light"/>
        <family val="3"/>
      </rPr>
      <t xml:space="preserve">
La protección de los derechos de niñas, niños y adolescentes, tiene como objetivo asegurarles un desarrollo pleno e integral, lo que implica la oportunidad de formarse física, mental, emocional, social y moralmente en condiciones de igualdad. Para los efectos de esta ley, son niñas y niños las personas de hasta 12 años incompletos, y adolescentes los que tienen entre 12 años cumplidos y 18 años incumplidos.</t>
    </r>
  </si>
  <si>
    <r>
      <rPr>
        <b/>
        <sz val="11"/>
        <color theme="1"/>
        <rFont val="Soberana Sans Light"/>
        <family val="3"/>
      </rPr>
      <t>CÓDIGO FISCAL DE LA FEDERACIÓN</t>
    </r>
    <r>
      <rPr>
        <sz val="11"/>
        <color theme="1"/>
        <rFont val="Soberana Sans Light"/>
        <family val="3"/>
      </rPr>
      <t xml:space="preserve">
Establece que las personas físicas y las morales, están obligadas a contribuir para los gastos públicos conforme a las leyes fiscales respectivas. Las disposiciones de este Código se aplicarán en su defecto y sin perjuicio de lo dispuesto por los tratados internacionales de los que México sea parte. Sólo mediante ley podrá destinarse una contribución a un gasto público específico.</t>
    </r>
  </si>
  <si>
    <t>NORMAS OFICIALES MEXICANAS (NOM´S) EN SEGURIDAD Y SALUD EN EL TRABAJO</t>
  </si>
  <si>
    <r>
      <rPr>
        <b/>
        <sz val="11"/>
        <color theme="1"/>
        <rFont val="Soberana Sans Light"/>
        <family val="3"/>
      </rPr>
      <t xml:space="preserve">NOM-003-SEGOB-2011 
</t>
    </r>
    <r>
      <rPr>
        <sz val="11"/>
        <color theme="1"/>
        <rFont val="Soberana Sans Light"/>
        <family val="3"/>
      </rPr>
      <t>Señales y avisos para protección civil.- Colores, formas y símbolos a utilizar.</t>
    </r>
  </si>
  <si>
    <r>
      <rPr>
        <b/>
        <sz val="11"/>
        <color theme="1"/>
        <rFont val="Soberana Sans Light"/>
        <family val="3"/>
      </rPr>
      <t xml:space="preserve">NOM-11-TUR-2001
</t>
    </r>
    <r>
      <rPr>
        <sz val="11"/>
        <color theme="1"/>
        <rFont val="Soberana Sans Light"/>
        <family val="3"/>
      </rPr>
      <t>Requisitos de seguridad, información y operación que deben cumplir los prestadores de servicios turísticos de Turismo de Aventura</t>
    </r>
  </si>
  <si>
    <r>
      <rPr>
        <b/>
        <sz val="11"/>
        <color theme="1"/>
        <rFont val="Soberana Sans Light"/>
        <family val="3"/>
      </rPr>
      <t xml:space="preserve">NOM-001-SEDE-2012
</t>
    </r>
    <r>
      <rPr>
        <sz val="11"/>
        <color theme="1"/>
        <rFont val="Soberana Sans Light"/>
        <family val="3"/>
      </rPr>
      <t>Instalaciones eléctricas (utilización).</t>
    </r>
  </si>
  <si>
    <r>
      <rPr>
        <b/>
        <sz val="11"/>
        <color theme="1"/>
        <rFont val="Soberana Sans Light"/>
        <family val="3"/>
      </rPr>
      <t xml:space="preserve">NOM-001-STPS-2008 
</t>
    </r>
    <r>
      <rPr>
        <sz val="11"/>
        <color theme="1"/>
        <rFont val="Soberana Sans Light"/>
        <family val="3"/>
      </rPr>
      <t>Edificios, locales, instalaciones y áreas en los centros de trabajo-Condiciones de seguridad.</t>
    </r>
  </si>
  <si>
    <r>
      <rPr>
        <b/>
        <sz val="11"/>
        <color theme="1"/>
        <rFont val="Soberana Sans Light"/>
        <family val="3"/>
      </rPr>
      <t xml:space="preserve">NOM-002-STPS-2010
</t>
    </r>
    <r>
      <rPr>
        <sz val="11"/>
        <color theme="1"/>
        <rFont val="Soberana Sans Light"/>
        <family val="3"/>
      </rPr>
      <t>Condiciones de seguridad-Prevención y protección contra incendios en los centros de trabajo.</t>
    </r>
  </si>
  <si>
    <r>
      <rPr>
        <b/>
        <sz val="11"/>
        <color theme="1"/>
        <rFont val="Soberana Sans Light"/>
        <family val="3"/>
      </rPr>
      <t xml:space="preserve">NOM-004-STPS-1999 
</t>
    </r>
    <r>
      <rPr>
        <sz val="11"/>
        <color theme="1"/>
        <rFont val="Soberana Sans Light"/>
        <family val="3"/>
      </rPr>
      <t>Sistemas de protección y dispositivos de seguridad en la maquinaria y equipo que se utilice en los centros de trabajo</t>
    </r>
  </si>
  <si>
    <r>
      <rPr>
        <b/>
        <sz val="11"/>
        <color theme="1"/>
        <rFont val="Soberana Sans Light"/>
        <family val="3"/>
      </rPr>
      <t xml:space="preserve">NOM-006-STPS-2000 
</t>
    </r>
    <r>
      <rPr>
        <sz val="11"/>
        <color theme="1"/>
        <rFont val="Soberana Sans Light"/>
        <family val="3"/>
      </rPr>
      <t>Manejo y almacenamiento de materiales - condiciones y procedimientos de seguridad</t>
    </r>
  </si>
  <si>
    <r>
      <rPr>
        <b/>
        <sz val="11"/>
        <color theme="1"/>
        <rFont val="Soberana Sans Light"/>
        <family val="3"/>
      </rPr>
      <t xml:space="preserve">NOM-017-STPS-2008 
</t>
    </r>
    <r>
      <rPr>
        <sz val="11"/>
        <color theme="1"/>
        <rFont val="Soberana Sans Light"/>
        <family val="3"/>
      </rPr>
      <t>Equipo de protección personal – Selección, uso y manejo en los centros de trabajo</t>
    </r>
  </si>
  <si>
    <r>
      <rPr>
        <b/>
        <sz val="11"/>
        <color theme="1"/>
        <rFont val="Soberana Sans Light"/>
        <family val="3"/>
      </rPr>
      <t xml:space="preserve">NOM-019-STPS-2011 
</t>
    </r>
    <r>
      <rPr>
        <sz val="11"/>
        <color theme="1"/>
        <rFont val="Soberana Sans Light"/>
        <family val="3"/>
      </rPr>
      <t>Constitución, integración, organización y funcionamiento de las comisiones de seguridad e higiene.</t>
    </r>
  </si>
  <si>
    <r>
      <rPr>
        <b/>
        <sz val="11"/>
        <color theme="1"/>
        <rFont val="Soberana Sans Light"/>
        <family val="3"/>
      </rPr>
      <t xml:space="preserve">NOM-020-STPS-2011
</t>
    </r>
    <r>
      <rPr>
        <sz val="11"/>
        <color theme="1"/>
        <rFont val="Soberana Sans Light"/>
        <family val="3"/>
      </rPr>
      <t>Recipientes sujetos a presión, recipientes criogénicos y generadores de vapor o calderas – Funcionamiento y condiciones de seguridad</t>
    </r>
  </si>
  <si>
    <r>
      <rPr>
        <b/>
        <sz val="11"/>
        <color theme="1"/>
        <rFont val="Soberana Sans Light"/>
        <family val="3"/>
      </rPr>
      <t xml:space="preserve">NOM-021-STPS-1993
</t>
    </r>
    <r>
      <rPr>
        <sz val="11"/>
        <color theme="1"/>
        <rFont val="Soberana Sans Light"/>
        <family val="3"/>
      </rPr>
      <t>Relativa a los requerimientos y características de los informes de los riesgos de trabajo que ocurran, para integrar las estadísticas</t>
    </r>
  </si>
  <si>
    <r>
      <rPr>
        <b/>
        <sz val="11"/>
        <color theme="1"/>
        <rFont val="Soberana Sans Light"/>
        <family val="3"/>
      </rPr>
      <t xml:space="preserve">NOM–022-STPS-2008
</t>
    </r>
    <r>
      <rPr>
        <sz val="11"/>
        <color theme="1"/>
        <rFont val="Soberana Sans Light"/>
        <family val="3"/>
      </rPr>
      <t>Electricidad estática en los centros de trabajo.- Condiciones de seguridad e higiene.</t>
    </r>
  </si>
  <si>
    <r>
      <rPr>
        <b/>
        <sz val="11"/>
        <color theme="1"/>
        <rFont val="Soberana Sans Light"/>
        <family val="3"/>
      </rPr>
      <t xml:space="preserve">NOM-025-STPS-2008
</t>
    </r>
    <r>
      <rPr>
        <sz val="11"/>
        <color theme="1"/>
        <rFont val="Soberana Sans Light"/>
        <family val="3"/>
      </rPr>
      <t>Condiciones de iluminación en los centros de trabajo</t>
    </r>
  </si>
  <si>
    <r>
      <rPr>
        <b/>
        <sz val="11"/>
        <color theme="1"/>
        <rFont val="Soberana Sans Light"/>
        <family val="3"/>
      </rPr>
      <t xml:space="preserve">NOM-026-STPS-2008
</t>
    </r>
    <r>
      <rPr>
        <sz val="11"/>
        <color theme="1"/>
        <rFont val="Soberana Sans Light"/>
        <family val="3"/>
      </rPr>
      <t>Colores y señales de seguridad e higiene, e identificación de riesgos por fluidos conducidos en tuberías</t>
    </r>
  </si>
  <si>
    <r>
      <rPr>
        <b/>
        <sz val="11"/>
        <color theme="1"/>
        <rFont val="Soberana Sans Light"/>
        <family val="3"/>
      </rPr>
      <t xml:space="preserve">NOM-029-STPS-2011
</t>
    </r>
    <r>
      <rPr>
        <sz val="11"/>
        <color theme="1"/>
        <rFont val="Soberana Sans Light"/>
        <family val="3"/>
      </rPr>
      <t>Mantenimiento de las instalaciones eléctricas en los centros de trabajo-Condiciones de seguridad</t>
    </r>
  </si>
  <si>
    <r>
      <t xml:space="preserve">NOM-030-STPS-2009
</t>
    </r>
    <r>
      <rPr>
        <sz val="11"/>
        <color theme="1"/>
        <rFont val="Soberana Sans Light"/>
        <family val="3"/>
      </rPr>
      <t>Servicios preventivos de seguridad y salud en el trabajo – Funciones y actividades</t>
    </r>
  </si>
  <si>
    <t>OTRAS NOM´s APLICABLES AL SUBSECTOR</t>
  </si>
  <si>
    <r>
      <rPr>
        <b/>
        <sz val="11"/>
        <color theme="1"/>
        <rFont val="Soberana Sans Light"/>
        <family val="3"/>
      </rPr>
      <t xml:space="preserve">NOM-07-TUR.2002 
</t>
    </r>
    <r>
      <rPr>
        <sz val="11"/>
        <color theme="1"/>
        <rFont val="Soberana Sans Light"/>
        <family val="3"/>
      </rPr>
      <t>De los elementos normativos del seguro de responsabilidad civil que deben contratar los prestadores de servicios turísticos de hospedaje para la protección y seguridad de los turistas o usuarios</t>
    </r>
  </si>
  <si>
    <r>
      <rPr>
        <b/>
        <sz val="11"/>
        <color theme="1"/>
        <rFont val="Soberana Sans Light"/>
        <family val="3"/>
      </rPr>
      <t xml:space="preserve">NOM-010-TUR-2001
</t>
    </r>
    <r>
      <rPr>
        <sz val="11"/>
        <color theme="1"/>
        <rFont val="Soberana Sans Light"/>
        <family val="3"/>
      </rPr>
      <t>De los requisitos que deben contener los contratos que celebren los prestadores de servicios turísticos con los usuarios-turistas</t>
    </r>
  </si>
  <si>
    <r>
      <rPr>
        <b/>
        <sz val="11"/>
        <color theme="1"/>
        <rFont val="Soberana Sans Light"/>
        <family val="3"/>
      </rPr>
      <t xml:space="preserve">NOM-11-TUR-2001
</t>
    </r>
    <r>
      <rPr>
        <sz val="11"/>
        <color theme="1"/>
        <rFont val="Soberana Sans Light"/>
        <family val="3"/>
      </rPr>
      <t>Requisitos de seguridad, información y operación que deben cumplir los prestadores de servicios turísticos de turismo de aventura</t>
    </r>
  </si>
  <si>
    <r>
      <rPr>
        <b/>
        <sz val="11"/>
        <color theme="1"/>
        <rFont val="Soberana Sans Light"/>
        <family val="3"/>
      </rPr>
      <t xml:space="preserve">NOM-028-SCFI-2007
</t>
    </r>
    <r>
      <rPr>
        <sz val="11"/>
        <color theme="1"/>
        <rFont val="Soberana Sans Light"/>
        <family val="3"/>
      </rPr>
      <t>Prácticas comerciales-Elementos de información en las promociones coleccionables y/o promociones por medio de sorteos y concursos</t>
    </r>
  </si>
  <si>
    <r>
      <rPr>
        <b/>
        <sz val="11"/>
        <color theme="1"/>
        <rFont val="Soberana Sans Light"/>
        <family val="3"/>
      </rPr>
      <t xml:space="preserve">NOM-029-SCFI-2010
</t>
    </r>
    <r>
      <rPr>
        <sz val="11"/>
        <color theme="1"/>
        <rFont val="Soberana Sans Light"/>
        <family val="3"/>
      </rPr>
      <t>Prácticas comerciales-Requisitos informativos para la prestación del servicio de tiempo compartido.</t>
    </r>
  </si>
  <si>
    <r>
      <rPr>
        <b/>
        <sz val="11"/>
        <color theme="1"/>
        <rFont val="Soberana Sans Light"/>
        <family val="3"/>
      </rPr>
      <t xml:space="preserve">NOM-174-SCFI-2007
</t>
    </r>
    <r>
      <rPr>
        <sz val="11"/>
        <color theme="1"/>
        <rFont val="Soberana Sans Light"/>
        <family val="3"/>
      </rPr>
      <t>Prácticas comerciales-elementos de información para la prestación de servicios en general</t>
    </r>
  </si>
  <si>
    <r>
      <rPr>
        <b/>
        <sz val="11"/>
        <color theme="1"/>
        <rFont val="Soberana Sans Light"/>
        <family val="3"/>
      </rPr>
      <t xml:space="preserve">NOM-011-SESH-2012
</t>
    </r>
    <r>
      <rPr>
        <sz val="11"/>
        <color theme="1"/>
        <rFont val="Soberana Sans Light"/>
        <family val="3"/>
      </rPr>
      <t>Calentadores de agua de uso doméstico y comercial que utilizan como combustible Gas L.P. o Gas Natural.- Requisitos de seguridad, especificaciones, métodos de prueba, marcado e información comercial (cancela a la NOM-020-SEDG-2003)</t>
    </r>
  </si>
  <si>
    <r>
      <rPr>
        <b/>
        <sz val="11"/>
        <color theme="1"/>
        <rFont val="Soberana Sans Light"/>
        <family val="3"/>
      </rPr>
      <t xml:space="preserve">NOM-005-SCT4-2006
</t>
    </r>
    <r>
      <rPr>
        <sz val="11"/>
        <color theme="1"/>
        <rFont val="Soberana Sans Light"/>
        <family val="3"/>
      </rPr>
      <t>Especificaciones técnicas que deben cumplir los aros salvavidas</t>
    </r>
  </si>
  <si>
    <r>
      <rPr>
        <b/>
        <sz val="11"/>
        <color theme="1"/>
        <rFont val="Soberana Sans Light"/>
        <family val="3"/>
      </rPr>
      <t xml:space="preserve">NOM-006-SCT4-2006
</t>
    </r>
    <r>
      <rPr>
        <sz val="11"/>
        <color theme="1"/>
        <rFont val="Soberana Sans Light"/>
        <family val="3"/>
      </rPr>
      <t>Especificaciones técnicas que deben cumplir los chalecos salvavidas</t>
    </r>
  </si>
  <si>
    <r>
      <rPr>
        <b/>
        <sz val="11"/>
        <color theme="1"/>
        <rFont val="Soberana Sans Light"/>
        <family val="3"/>
      </rPr>
      <t xml:space="preserve">NOM-008-CONAGUA-1998
</t>
    </r>
    <r>
      <rPr>
        <sz val="11"/>
        <color theme="1"/>
        <rFont val="Soberana Sans Light"/>
        <family val="3"/>
      </rPr>
      <t>Regaderas empleadas en el aseo corporal-especificaciones y métodos de prueba</t>
    </r>
  </si>
  <si>
    <r>
      <rPr>
        <b/>
        <sz val="11"/>
        <color theme="1"/>
        <rFont val="Soberana Sans Light"/>
        <family val="3"/>
      </rPr>
      <t xml:space="preserve">NOM-015-SSA3-2012 
</t>
    </r>
    <r>
      <rPr>
        <sz val="11"/>
        <color theme="1"/>
        <rFont val="Soberana Sans Light"/>
        <family val="3"/>
      </rPr>
      <t>Para la atención integral a personas con discapacidad.</t>
    </r>
  </si>
  <si>
    <r>
      <rPr>
        <b/>
        <sz val="11"/>
        <color theme="1"/>
        <rFont val="Soberana Sans Light"/>
        <family val="3"/>
      </rPr>
      <t xml:space="preserve">NOM-179-SSA1-1998
</t>
    </r>
    <r>
      <rPr>
        <sz val="11"/>
        <color theme="1"/>
        <rFont val="Soberana Sans Light"/>
        <family val="3"/>
      </rPr>
      <t>Vigilancia y evaluación del control de calidad del agua para uso y consumo humano, distribuida por sistemas de abastecimiento público</t>
    </r>
  </si>
  <si>
    <r>
      <rPr>
        <b/>
        <sz val="11"/>
        <color theme="1"/>
        <rFont val="Soberana Sans Light"/>
        <family val="3"/>
      </rPr>
      <t xml:space="preserve">PROY-NOM-201-SSA1-2013
</t>
    </r>
    <r>
      <rPr>
        <sz val="11"/>
        <color theme="1"/>
        <rFont val="Soberana Sans Light"/>
        <family val="3"/>
      </rPr>
      <t>Productos y servicios. Agua y hielo para consumo humano, envasados y a granel. Especificaciones sanitarias</t>
    </r>
  </si>
  <si>
    <r>
      <rPr>
        <b/>
        <sz val="11"/>
        <color theme="1"/>
        <rFont val="Soberana Sans Light"/>
        <family val="3"/>
      </rPr>
      <t xml:space="preserve">NOM-245-SSA1-2010
</t>
    </r>
    <r>
      <rPr>
        <sz val="11"/>
        <color theme="1"/>
        <rFont val="Soberana Sans Light"/>
        <family val="3"/>
      </rPr>
      <t>Requisitos sanitarios y calidad del agua que deben cumplir las albercas</t>
    </r>
  </si>
  <si>
    <r>
      <rPr>
        <b/>
        <sz val="11"/>
        <color theme="1"/>
        <rFont val="Soberana Sans Light"/>
        <family val="3"/>
      </rPr>
      <t xml:space="preserve">NOM-022-SEMARNAT-2003
</t>
    </r>
    <r>
      <rPr>
        <sz val="11"/>
        <color theme="1"/>
        <rFont val="Soberana Sans Light"/>
        <family val="3"/>
      </rPr>
      <t>Que establece las especificaciones para la preservación, conservación, aprovechamiento sustentable y restauración de los humedales costeros en zonas de manglar</t>
    </r>
  </si>
  <si>
    <r>
      <rPr>
        <b/>
        <sz val="11"/>
        <color theme="1"/>
        <rFont val="Soberana Sans Light"/>
        <family val="3"/>
      </rPr>
      <t xml:space="preserve">NOM-059-SEMARNAT-2010
</t>
    </r>
    <r>
      <rPr>
        <sz val="11"/>
        <color theme="1"/>
        <rFont val="Soberana Sans Light"/>
        <family val="3"/>
      </rPr>
      <t>Protección ambiental-especies nativas de México de flora y fauna silvestres-categorías de riesgo y especificaciones para su inclusión, exclusión o cambio-lista de especies en riesgo</t>
    </r>
  </si>
  <si>
    <r>
      <rPr>
        <b/>
        <sz val="11"/>
        <color theme="1"/>
        <rFont val="Soberana Sans Light"/>
        <family val="3"/>
      </rPr>
      <t xml:space="preserve">NOM-162-SEMARNAT-2012
</t>
    </r>
    <r>
      <rPr>
        <sz val="11"/>
        <color theme="1"/>
        <rFont val="Soberana Sans Light"/>
        <family val="3"/>
      </rPr>
      <t>Que establece las especificaciones para la protección, recuperación y manejo de las poblaciones de las tortugas marinas en su hábitat de anidación (contiene acuerdo publicado el 08/03/2012 en el dof)</t>
    </r>
  </si>
  <si>
    <r>
      <rPr>
        <b/>
        <sz val="11"/>
        <color theme="1"/>
        <rFont val="Soberana Sans Light"/>
        <family val="3"/>
      </rPr>
      <t xml:space="preserve">NOM-127-SSA1-1994 
</t>
    </r>
    <r>
      <rPr>
        <sz val="11"/>
        <color theme="1"/>
        <rFont val="Soberana Sans Light"/>
        <family val="3"/>
      </rPr>
      <t>Salud ambiental, agua para uso y consumo humano-Límites permisibles de calidad y tratamientos a que debe someterse el agua para su potabilización</t>
    </r>
  </si>
  <si>
    <t>Distintivo Moderniza I 
Distintivo Moderniza II
NMX-CC-9001-IMNC-2008  
NMX-CC-9004-IMNC-2009
NMX-R-025-SCFI-2012
NMX-SAST-26000-IMNC-2011
Certificado RSE</t>
  </si>
  <si>
    <t xml:space="preserve">Distintivo Moderniza I
Distintivo Moderniza II
Distintivo H
NMX-CC-9001-IMNC-2008  
NMX-CC-9004-IMNC-2009
Ley Federal de Protección al Consumidor
</t>
  </si>
  <si>
    <t>NMX-CC-9001
NMX-CC-9004-IMNC-2009
Distintivo Moderniza I
Distintivo Moderniza II
Certificado RSE
NMX-SAST-26000-IMNC-2011
NOM-010-TUR-2001
NOM-029-SCFI-2010
NOM-174-SCFI-2007
NOM-028-SCFI-2007
NOM-010-TUR-2001
Ley Federal de Protección de Datos Personales en Posesión de Particulares
Ley Federal de Protección al Consumidor
NOM-010-TUR-2001
NOM-029-SCFI-2010
NOM-174-SCFI-2007
NOM-028-SCFI-2007
NOM-010-TUR-2001</t>
  </si>
  <si>
    <t xml:space="preserve">Distintivo 
Moderniza I 
Distintivo
Moderniza II
NMX-CC-9001-IMNC-2008  
NMX-CC-9004-IMNC-2009
NMX-SAST-26000-IMNC-2011
Certificado RSE
</t>
  </si>
  <si>
    <t>Es requisito indispensable contar con el marco normativo y legal del subsector de hospedaje para integrarse al Sistema Nacional de Certificación Turística.</t>
  </si>
  <si>
    <t>Documentado y publicado</t>
  </si>
  <si>
    <t>Verifica la aplicación de los procedimientos o protocolos establecidos por el personal.</t>
  </si>
  <si>
    <t>Cuenta con un Programa de uso eficiente de energía eléctrica a través de diversos dispositivos o mecanismos (Apagado automático, interruptores de presencia, desactivado de circuitos, sensores, foto celdas, luminarias de bajo consumo de energía, etc.).</t>
  </si>
  <si>
    <t>Aplica auditorías periódicas en materia de RSE.</t>
  </si>
  <si>
    <t>Cuenta y aplica política de competencia documentada en Manual de Operaciones / Código de ética.</t>
  </si>
  <si>
    <t>Cuenta con instalaciones seguras para los trabajadores.</t>
  </si>
  <si>
    <t>Cuenta con un Programa de mantenimiento preventivo de equipos e instalaciones para asegurar la higiene en equipos e instalaciones.</t>
  </si>
  <si>
    <t>Aplica un sistema documentado de seguimiento y resolución de quejas o reclamos.</t>
  </si>
  <si>
    <t>Realiza acciones en materia de información relacionada con los servicios turísticos que ofrece, como: contar con lista de precios publicados y a la vista y cumplir con lo que se ofrece.</t>
  </si>
  <si>
    <t>Realiza auditorías y/o diagnósticos ambientales en el establecimiento, de acuerdo con la normatividad aplicable.</t>
  </si>
  <si>
    <t>Aplica un manejo integrado para el control de plagas y mantenimiento de jardines.</t>
  </si>
  <si>
    <t>En caso de situaciones de contingencia en su comunidad, cuenta con evidencia de apoyo.</t>
  </si>
  <si>
    <t>Cuenta con estrategias de trabajo conjunto con alguna Cámara, Asociación, Cadena de Valor o Clusters.</t>
  </si>
  <si>
    <t>Prestador de servicios turísticos</t>
  </si>
  <si>
    <t>Factores evaluados</t>
  </si>
  <si>
    <t>Puntaje obtenido</t>
  </si>
  <si>
    <t>% equivalente al puntaje obtenido</t>
  </si>
  <si>
    <t>Gobernanza de la organización</t>
  </si>
  <si>
    <t xml:space="preserve">Derechos humanos </t>
  </si>
  <si>
    <t>PORCENTAJE MÍNIMO DE CADA UNO DE LOS FACTORES DE LA GUÍA DE EVALUACIÓN DEL SUBSECTOR HOSPEDAJE</t>
  </si>
  <si>
    <t>Puntaje máximo a alcanzar</t>
  </si>
  <si>
    <t xml:space="preserve">Distintivo Moderniza I
Distintivo Moderniza II
Distintivo H
Sello de Calidad “Punto Limpio”.
Distintivo HT 
Certificado RSE
NOM-07-TUR.2002
NMX-CC-9001-IMNC-2008
NMX-CC-9004-IMNC-2009
NMX-SAST-26000-IMNC-2011.
NMX-CC-10001-INMC-2012
NMX-R-050-SCFI-2006
NMX-CC-10002-INMC-2005
NMX-CC-10003-INMC-2012
NMX CC 10002 IMNC 2004
NOM-07-TUR.2002
NOM-005-SCT4-2006
NOM-006-SCT4-2006
PROY-NOM-201- SSA1-2013
NOM-015-SSA3-2012
NOM-127-SSA1-1994
NOM-245-SSA1-2010
Ley Federal de Protección al Consumidor
Ley General para la Igualdad entre Mujeres y Hombres
Ley Federal para Prevenir y Eliminar la Discriminación
Ley General para Prevenir, Sancionar y Erradicar los Delitos en Materia de Trata de Personas y para la Protección y Asistencia a Víctimas de estos Delitos
</t>
  </si>
  <si>
    <t>Lleva a cabo proceso de evaluación periódica de personal con fines de promoción, capacitación, rotación o administración de incentivos. (Programa de Couching)</t>
  </si>
  <si>
    <t>Tiene establecido tabulador para pago normal y de tiempo extra .</t>
  </si>
  <si>
    <t>Promueve la capacitación en temas prioritarios para el sector turístico como: protección civil, sustentabilidad ambiental, servicio y atención al turista, conocimiento del servicio o producto, ventas, calidad en el servicio, código de valores,  etc.</t>
  </si>
  <si>
    <t>Promueve la certificación de la competencia laboral del personal ante Organismos Certificadores en Competencias Laborales.</t>
  </si>
  <si>
    <t>Aplica la política de preferencia de proveedores locales, de a cuerdo a la naturaleza del producto o servicio.</t>
  </si>
  <si>
    <t>Cuenta con evidencia de desarrollo de proveedores para productos o servicios específicos para el negocio.</t>
  </si>
  <si>
    <t>Cuenta con evidencia de la calidad de análisis del agua residual</t>
  </si>
  <si>
    <t>Cuenta con Plan o evidencia de manejo integral de residuos.</t>
  </si>
  <si>
    <r>
      <t>Gestiona datos externos sobre la satisfacción del cliente (diversos medios)</t>
    </r>
    <r>
      <rPr>
        <b/>
        <sz val="9"/>
        <color theme="1"/>
        <rFont val="Soberana Sans Light"/>
        <family val="3"/>
      </rPr>
      <t>.</t>
    </r>
  </si>
  <si>
    <r>
      <t xml:space="preserve">Adquiere </t>
    </r>
    <r>
      <rPr>
        <b/>
        <sz val="9"/>
        <color theme="1"/>
        <rFont val="Soberana Sans Light"/>
        <family val="3"/>
      </rPr>
      <t>preferentemente</t>
    </r>
    <r>
      <rPr>
        <sz val="9"/>
        <color theme="1"/>
        <rFont val="Soberana Sans Light"/>
        <family val="3"/>
      </rPr>
      <t xml:space="preserve"> productos elaborados o cultivados por las comunidades locales</t>
    </r>
    <r>
      <rPr>
        <b/>
        <sz val="9"/>
        <color theme="1"/>
        <rFont val="Soberana Sans Light"/>
        <family val="3"/>
      </rPr>
      <t xml:space="preserve"> para la preparación de alimentos</t>
    </r>
  </si>
  <si>
    <r>
      <t xml:space="preserve">NMX-AA-171-SCFI-2014, NMX-AA-157-SCFI-2012
NMX-AA-157-SCFI-2012
Ley General para la Inclusión de las Personas con </t>
    </r>
    <r>
      <rPr>
        <b/>
        <sz val="9"/>
        <color rgb="FFFF0000"/>
        <rFont val="Soberana Sans Light"/>
        <family val="3"/>
      </rPr>
      <t>Discapacidad</t>
    </r>
    <r>
      <rPr>
        <sz val="9"/>
        <color theme="1"/>
        <rFont val="Soberana Sans Light"/>
        <family val="3"/>
      </rPr>
      <t xml:space="preserve">
Ley Federal para Prevenir y Eliminar la Discriminación
Ley General para Prevenir, Sancionar y Erradicar los Delitos en Materia de Trata de Personas y para la Protección y Asistencia a Víctimas de estos Delitos
Ley para la Protección de los Derechos de Niñas, Niños y Adolescentes
</t>
    </r>
  </si>
  <si>
    <r>
      <t xml:space="preserve">Constitución Política de los Estados Unidos Mexicanos
Ley Federal del Trabajo (LFT)
LFT art. 2
(Definición de trabajo digno y decente)
Moderniza II
NMX-SAST-26000-IMNC-2011
Certificado RSE
Certificado RSE
NMX-CC-9001-IMNC-2008 
NMX-R-050-SCFI-2006.
NMX-R-025-SCFI-2012
NMX-SAST-26000-IMNC-2011
NOM-015-SSA3-2012
Distintivo Empresa Incluyente Gilberto Rincón Gallardo.
Distintivo G
Dictamen de evaluación de la conformidad de la NMX-AA-157-SCFI-2012
Ley General para la Igualdad entre Mujeres y Hombres
Ley General para la Inclusión de las Personas con </t>
    </r>
    <r>
      <rPr>
        <b/>
        <sz val="9"/>
        <color rgb="FFFF0000"/>
        <rFont val="Soberana Sans Light"/>
        <family val="3"/>
      </rPr>
      <t>Discapacidad</t>
    </r>
    <r>
      <rPr>
        <sz val="9"/>
        <color theme="1"/>
        <rFont val="Soberana Sans Light"/>
        <family val="3"/>
      </rPr>
      <t xml:space="preserve">
Ley General para Prevenir, Sancionar y Erradicar los Delitos en Materia de Trata de Personas y para la Protección y Asistencia a Víctimas de estos Delitos
Ley para la Protección de los Derechos de Niñas, Niños y Adolescentes.</t>
    </r>
  </si>
  <si>
    <r>
      <t xml:space="preserve">Evita prácticas discriminatorias hacia y entre el personal de la organización, así como en la contratación de personal (jóvenes, adultos mayores o con </t>
    </r>
    <r>
      <rPr>
        <b/>
        <sz val="9"/>
        <color rgb="FFFF0000"/>
        <rFont val="Soberana Sans Light"/>
        <family val="3"/>
      </rPr>
      <t>discapacidad</t>
    </r>
    <r>
      <rPr>
        <sz val="9"/>
        <color theme="1"/>
        <rFont val="Soberana Sans Light"/>
        <family val="3"/>
      </rPr>
      <t>).</t>
    </r>
  </si>
  <si>
    <r>
      <t xml:space="preserve">Inclusión y accesibilidad de personas con </t>
    </r>
    <r>
      <rPr>
        <b/>
        <sz val="9"/>
        <color rgb="FFFF0000"/>
        <rFont val="Soberana Sans Light"/>
        <family val="3"/>
      </rPr>
      <t>discapacidad</t>
    </r>
  </si>
  <si>
    <r>
      <t xml:space="preserve">Aplica acciones de inclusión y accesibilidad de personas con alguna </t>
    </r>
    <r>
      <rPr>
        <b/>
        <sz val="9"/>
        <color rgb="FFFF0000"/>
        <rFont val="Soberana Sans Light"/>
        <family val="3"/>
      </rPr>
      <t>discapacidad.</t>
    </r>
  </si>
  <si>
    <r>
      <t xml:space="preserve">De acuerdo al perfil del puesto, promueve oportunidades de empleo para personas con </t>
    </r>
    <r>
      <rPr>
        <b/>
        <sz val="9"/>
        <color rgb="FFFF0000"/>
        <rFont val="Soberana Sans Light"/>
        <family val="3"/>
      </rPr>
      <t>discapacidad.</t>
    </r>
  </si>
  <si>
    <t>TABLA DE PUNTUACIÓN</t>
  </si>
  <si>
    <t>Factores</t>
  </si>
  <si>
    <t>Peso Porcentual</t>
  </si>
  <si>
    <t>Puntos asignados</t>
  </si>
  <si>
    <t>Derechos humanos de los trabajadores</t>
  </si>
  <si>
    <t>Desarrollo social y  comunitario</t>
  </si>
  <si>
    <t>Suma</t>
  </si>
  <si>
    <t>NIVELES DE CALIDAD POR PUNTUACIÓN</t>
  </si>
  <si>
    <t>Nivel de calidad</t>
  </si>
  <si>
    <t>Clasificación</t>
  </si>
  <si>
    <t>Puntos</t>
  </si>
  <si>
    <t>Bronce</t>
  </si>
  <si>
    <t>De 700 a 1,000</t>
  </si>
  <si>
    <t>Plata</t>
  </si>
  <si>
    <t xml:space="preserve">De 1,001 a 1,250 </t>
  </si>
  <si>
    <t>Oro</t>
  </si>
  <si>
    <t xml:space="preserve">De 1,251 a 1,500 </t>
  </si>
  <si>
    <t>Platino</t>
  </si>
  <si>
    <t>De 1,501 a 1,750</t>
  </si>
  <si>
    <t>Diamante</t>
  </si>
  <si>
    <t>De 1,751 a 2,000</t>
  </si>
  <si>
    <t>PORCENTAJES MÍNIMOS A CUBRIR EN CADA FACTOR</t>
  </si>
  <si>
    <r>
      <t>I.</t>
    </r>
    <r>
      <rPr>
        <b/>
        <sz val="12"/>
        <color theme="1"/>
        <rFont val="Times New Roman"/>
        <family val="1"/>
      </rPr>
      <t xml:space="preserve">     </t>
    </r>
    <r>
      <rPr>
        <b/>
        <sz val="12"/>
        <color theme="1"/>
        <rFont val="Arial"/>
        <family val="2"/>
      </rPr>
      <t>Los porcentajes mínimos a cubrir en los factores son:</t>
    </r>
  </si>
  <si>
    <r>
      <t>a)</t>
    </r>
    <r>
      <rPr>
        <sz val="7"/>
        <color theme="1"/>
        <rFont val="Times New Roman"/>
        <family val="1"/>
      </rPr>
      <t xml:space="preserve">    </t>
    </r>
    <r>
      <rPr>
        <sz val="12"/>
        <color theme="1"/>
        <rFont val="Arial"/>
        <family val="2"/>
      </rPr>
      <t xml:space="preserve">Primer nivel de calidad (Bronce). Se encuentra ubicado entre el 35% y el 50% de esta puntuación; y en el que al menos se debe lograr el </t>
    </r>
    <r>
      <rPr>
        <sz val="16"/>
        <color rgb="FFFF0000"/>
        <rFont val="Arial"/>
        <family val="2"/>
      </rPr>
      <t>20%</t>
    </r>
    <r>
      <rPr>
        <sz val="12"/>
        <color theme="1"/>
        <rFont val="Arial"/>
        <family val="2"/>
      </rPr>
      <t xml:space="preserve"> de cumplimiento en cada uno de los factores.</t>
    </r>
  </si>
  <si>
    <r>
      <t>b)</t>
    </r>
    <r>
      <rPr>
        <sz val="7"/>
        <color theme="1"/>
        <rFont val="Times New Roman"/>
        <family val="1"/>
      </rPr>
      <t xml:space="preserve">    </t>
    </r>
    <r>
      <rPr>
        <sz val="12"/>
        <color theme="1"/>
        <rFont val="Arial"/>
        <family val="2"/>
      </rPr>
      <t>Segundo nivel de calidad (Plata). Se encuentra ubicado entre el 50.05% y el 62.50% de esta puntuación;</t>
    </r>
    <r>
      <rPr>
        <sz val="10"/>
        <color theme="1"/>
        <rFont val="Times New Roman"/>
        <family val="1"/>
      </rPr>
      <t xml:space="preserve"> </t>
    </r>
    <r>
      <rPr>
        <sz val="12"/>
        <color theme="1"/>
        <rFont val="Arial"/>
        <family val="2"/>
      </rPr>
      <t xml:space="preserve">y en el que al menos se debe lograr el </t>
    </r>
    <r>
      <rPr>
        <sz val="16"/>
        <color rgb="FFFF0000"/>
        <rFont val="Arial"/>
        <family val="2"/>
      </rPr>
      <t>30%</t>
    </r>
    <r>
      <rPr>
        <sz val="12"/>
        <color theme="1"/>
        <rFont val="Arial"/>
        <family val="2"/>
      </rPr>
      <t xml:space="preserve"> de cumplimiento en cada uno de los factores.</t>
    </r>
  </si>
  <si>
    <r>
      <t>c)</t>
    </r>
    <r>
      <rPr>
        <sz val="7"/>
        <color theme="1"/>
        <rFont val="Times New Roman"/>
        <family val="1"/>
      </rPr>
      <t xml:space="preserve">    </t>
    </r>
    <r>
      <rPr>
        <sz val="12"/>
        <color theme="1"/>
        <rFont val="Arial"/>
        <family val="2"/>
      </rPr>
      <t xml:space="preserve">Tercer nivel de calidad (Oro). Se encuentra ubicado entre el 62.55% y el 75% de esta puntuación; y en el que al menos se debe lograr el </t>
    </r>
    <r>
      <rPr>
        <sz val="16"/>
        <color rgb="FFFF0000"/>
        <rFont val="Arial"/>
        <family val="2"/>
      </rPr>
      <t>40%</t>
    </r>
    <r>
      <rPr>
        <sz val="12"/>
        <color theme="1"/>
        <rFont val="Arial"/>
        <family val="2"/>
      </rPr>
      <t xml:space="preserve"> de cumplimiento en cada uno de los factores.</t>
    </r>
  </si>
  <si>
    <r>
      <t>d)</t>
    </r>
    <r>
      <rPr>
        <sz val="7"/>
        <color theme="1"/>
        <rFont val="Times New Roman"/>
        <family val="1"/>
      </rPr>
      <t xml:space="preserve">    </t>
    </r>
    <r>
      <rPr>
        <sz val="12"/>
        <color theme="1"/>
        <rFont val="Arial"/>
        <family val="2"/>
      </rPr>
      <t xml:space="preserve">Cuarto nivel de calidad (Platino). Se encuentra ubicado entre el 75.05% y el 87.50% de esta puntuación; y en el que al menos se debe lograr el </t>
    </r>
    <r>
      <rPr>
        <sz val="16"/>
        <color rgb="FFFF0000"/>
        <rFont val="Arial"/>
        <family val="2"/>
      </rPr>
      <t>50%</t>
    </r>
    <r>
      <rPr>
        <sz val="12"/>
        <color theme="1"/>
        <rFont val="Arial"/>
        <family val="2"/>
      </rPr>
      <t xml:space="preserve"> de cumplimiento en cada uno de los factores, y</t>
    </r>
  </si>
  <si>
    <r>
      <t>e)</t>
    </r>
    <r>
      <rPr>
        <sz val="7"/>
        <color theme="1"/>
        <rFont val="Times New Roman"/>
        <family val="1"/>
      </rPr>
      <t xml:space="preserve">    </t>
    </r>
    <r>
      <rPr>
        <sz val="12"/>
        <color theme="1"/>
        <rFont val="Arial"/>
        <family val="2"/>
      </rPr>
      <t xml:space="preserve">Quinto nivel de calidad (Diamante). El porcentaje de puntuación para alcanzar este nivel es del 87.55% al 100%; y al menos se debe lograr el </t>
    </r>
    <r>
      <rPr>
        <sz val="16"/>
        <color rgb="FFFF0000"/>
        <rFont val="Arial"/>
        <family val="2"/>
      </rPr>
      <t>60%</t>
    </r>
    <r>
      <rPr>
        <sz val="12"/>
        <color theme="1"/>
        <rFont val="Arial"/>
        <family val="2"/>
      </rPr>
      <t xml:space="preserve"> de cumplimiento en cada uno de los factores.</t>
    </r>
  </si>
  <si>
    <t>IM</t>
  </si>
  <si>
    <r>
      <t xml:space="preserve">El Sistema Nacional de Certificación Turística integra distintivos, sellos y reconocimientos otorgados por la Secretaría de Turismo a los prestadores de servicios turísticos y/o destinos turísticos que se distinguen por adoptar mejores prácticas en sus procesos o altos estándares en sus servicios, a través de un proceso de autoevaluación y supervisión por parte de la propia Secretaría. Asimismo, integra otras certificaciones y reconocimientos nacionales e internacionales otorgados por otras dependencias de gobierno, organizaciones, instituciones, etc. 
El Sistema Nacional de Certificación Turística es un conjunto de mecanismos e instrumentos para definir y aplicar criterios y estándares dirigidos a asegurar la calidad en la provisión de servicios turísticos, mediante el otorgamiento del </t>
    </r>
    <r>
      <rPr>
        <b/>
        <sz val="11"/>
        <color theme="1"/>
        <rFont val="Soberana Sans Light"/>
        <family val="3"/>
      </rPr>
      <t>Distintivo Nacional de Calidad Turística.</t>
    </r>
  </si>
  <si>
    <t>Para ingresar al Sistema Nacional de Certificación Turística es  obligatorio requisitar la Solicitud de Adhesión correspondiente, por lo que es indispensable estar inscrito ante el Registro Nacional de Turismo. Posteriormente deberá llenar la Guía de Evaluación del subsector, por lo que es necesario cumplir con el marco legal y normativo.
Se debe seleccionar un grado de cumplimiento (NE, ID, DO, DP, DI o MR) para cada requisito solicitado y posteriormente ir a la pestaña de referentes y seleccionar los distintivos, certificaciones, sellos, etc., que tiene vigentes el prestador de servicios turísticos e indicar con cuales cuenta su establecimiento, al finalizar dicho proceso, seleccionar la pestaña “Calificación” para conocer  el puntaje y nivel de calidad alcanzado.</t>
  </si>
  <si>
    <t>El valor que corresponde a cada requisito se distribuyó entre seis criterios de cumplimiento:</t>
  </si>
  <si>
    <t>Criterio</t>
  </si>
  <si>
    <t>Significado</t>
  </si>
  <si>
    <t>Descripción del criterio</t>
  </si>
  <si>
    <t>Peso porcentual</t>
  </si>
  <si>
    <t>No existe la evidencia</t>
  </si>
  <si>
    <t>Documentado</t>
  </si>
  <si>
    <t>El Sujeto cuenta sólo con un documento que le permitirá en un futuro realizar de manera sistemática sus actividades, pero aún no lo difunde al interior de su organización.</t>
  </si>
  <si>
    <t>Implementado no documentado</t>
  </si>
  <si>
    <t>Documentado e implementado</t>
  </si>
  <si>
    <t>Medición de resultados</t>
  </si>
  <si>
    <t xml:space="preserve">SOLICITUD DE ADHESIÓN DEL SNCT
PRESTADORES DE SERVICIOS TURÍSTICOS
(PERSONA MORAL O PERSONA FÍSICA CON ACTIVIDAD EMPRESARIAL)
 </t>
  </si>
  <si>
    <t>La presente Solicitud de Adhesión es para llevar a cabo de manera voluntaria el ingreso al Sistema Nacional de Certificación Turística, con la finalidad de obtener el Distintivo Nacional de Calidad Turística conforme al nivel de calidad alcanzado.
El Distintivo Nacional de Calidad Turística se podrá obtener a través de dos vías; realizando el prestador de servicios turísticos su diagnóstico de inicio sin implementar la metodología de intervención, siempre y cuando no requiera elevar el nivel de calidad y, a través de la intervención de una Unidad Promotora de la Calidad y Sustentabilidad de los Servicios Turísticos cuando requiera implementar la metodología de intervención para elaborar su plan de acción e incrementar su nivel de calidad. Es importante mencionar que ambas vías están sujetas a una auditoría por parte de un organismo dictaminador para validar el nivel de calidad alcanzado y, de esta manera hacer transparente el proceso de obtención del Distintivo.</t>
  </si>
  <si>
    <t>DATOS GENERALES DEL PRESTADOR DE SERVICIOS TURÍSTICOS</t>
  </si>
  <si>
    <t>Fecha</t>
  </si>
  <si>
    <t>No. de proceso en el SNCT</t>
  </si>
  <si>
    <t>Tipo de proceso</t>
  </si>
  <si>
    <t>Certificación</t>
  </si>
  <si>
    <t>Renovación</t>
  </si>
  <si>
    <t xml:space="preserve">RNT Folio* </t>
  </si>
  <si>
    <t>Nombre Comercial</t>
  </si>
  <si>
    <t>Razón Social</t>
  </si>
  <si>
    <t>Subsector</t>
  </si>
  <si>
    <t>Giro</t>
  </si>
  <si>
    <t>Página web</t>
  </si>
  <si>
    <t>Facebook</t>
  </si>
  <si>
    <t>Teléfono</t>
  </si>
  <si>
    <t>Tamaño de la empresa</t>
  </si>
  <si>
    <t>Micro</t>
  </si>
  <si>
    <t>Pequeña</t>
  </si>
  <si>
    <t>Mediana</t>
  </si>
  <si>
    <t>Grande</t>
  </si>
  <si>
    <t>Número de trabajadores</t>
  </si>
  <si>
    <t>Mujeres</t>
  </si>
  <si>
    <t>Hombres</t>
  </si>
  <si>
    <t xml:space="preserve">Personas con discapacidad </t>
  </si>
  <si>
    <t>Dirección</t>
  </si>
  <si>
    <t>Calle, número exterior y número interior</t>
  </si>
  <si>
    <t>Entre las calles</t>
  </si>
  <si>
    <t>Colonia</t>
  </si>
  <si>
    <t>Delegación/ Municipio</t>
  </si>
  <si>
    <t>Código Postal</t>
  </si>
  <si>
    <t>Entidad federativa</t>
  </si>
  <si>
    <t>DATOS DEL PROPIETARIO Y/O REPRESENTANTE LEGAL</t>
  </si>
  <si>
    <t>Nombre (s), apellido paterno, apellido materno</t>
  </si>
  <si>
    <t>Cargo</t>
  </si>
  <si>
    <t>CURP</t>
  </si>
  <si>
    <t>Celular</t>
  </si>
  <si>
    <t>Correo electrónico</t>
  </si>
  <si>
    <t>EL PRESTADOR DE SERVICIOS TURÍSTICOS:</t>
  </si>
  <si>
    <t>N/A</t>
  </si>
  <si>
    <t>Cuenta con alta en la Secretaría de Hacienda y Crédito Público</t>
  </si>
  <si>
    <t>Cuenta con inscripción del registro empresarial ante el IMSS</t>
  </si>
  <si>
    <t>Cumple con normas oficiales mexicanas aplicables en el subsector</t>
  </si>
  <si>
    <t>Cuenta con multas, quejas, reclamos, sanciones u observaciones, pendientes de cumplimentar, como resultado de inspecciones realizadas por autoridades, tales como PROFECO, STPS, IMSS, SEGOB, COFEPRIS, otras (especificar en observaciones)</t>
  </si>
  <si>
    <t>Cuenta con su Constancia de Clasificación Hotelera (indique su número de Constancia en observaciones) **</t>
  </si>
  <si>
    <t>En virtud que la información contenida en la presente solicitud es confidencial, de conformidad con lo dispuesto por los artículos 116 y 120 de la Ley General de Transparencia y Acceso a la Información Pública, manifiesto que otorgo mi consentimiento para su difusión o distribución en caso de ser solicitada al amparo del referido ordenamiento legal.</t>
  </si>
  <si>
    <t>Declaro bajo protesta de decir verdad y apercibido que las penas en que incurren las personas que declaran con falsedad ante una autoridad distinta de la judicial, en los términos de lo dispuesto por el artículo 247, fracción I del Código Penal Federal, que la información asentada en la presente solicitud es verdadera y los documentos que se anexan al mismo son auténticos.</t>
  </si>
  <si>
    <t>De conformidad con lo dispuesto en el artículo 35, fracción II de la Ley Federal de Procedimiento Administrativo, manifiesto expresamente mi conformidad para recibir notificaciones a través del correo electrónico proporcionado para tal efecto.</t>
  </si>
  <si>
    <t>*No aplica para el subsector de convenciones, ferias y exposiciones.</t>
  </si>
  <si>
    <t>**Aplica únicamente para el subsector de hospedaje</t>
  </si>
  <si>
    <t>MANIFIESTO DE CONFORMIDAD</t>
  </si>
  <si>
    <t xml:space="preserve">NOMBRE COMPLETO Y FIRMA DEL PROPIETARIO Y/O REPRESENTANTE LEGAL </t>
  </si>
  <si>
    <t>El Sujeto no cuenta con la evidencia.</t>
  </si>
  <si>
    <t>El Sujeto cuenta con documentación soporte que le permitirá realizar de manera sistemática sus actividades y la difunde entre los miembros de la organización con el propósito de darla a conocer e involucrarlos en los procesos o planes que se vayan a estructurar, pero aún no lo implementa.</t>
  </si>
  <si>
    <t>El Sujeto realiza las actividades en la organización pero no ha generado documentación o evidencias que garanticen mantener el proceso bajo condiciones controladas.</t>
  </si>
  <si>
    <t>El Sujeto tiene definido y lleva a cabo un plan o proceso imprescindible para organizar lo que se hace, medirlo y mejorarlo. Cuenta con la documentación soporte de los procesos, permitiendo garantizar la eficacia y repetitividad de los mismos, pero aún no cuenta con algún Referente que avale su cumplimiento.</t>
  </si>
  <si>
    <t>El Sujeto cuenta con procesos sistemáticos, continuos, medibles y recurrentes o cíclicos, que utilizan la medición de indicadores como elemento de mejora, sobre todo para elevar la productividad en una organización, es decir, cuenta con Referentes vigentes.</t>
  </si>
</sst>
</file>

<file path=xl/styles.xml><?xml version="1.0" encoding="utf-8"?>
<styleSheet xmlns="http://schemas.openxmlformats.org/spreadsheetml/2006/main" xmlns:mc="http://schemas.openxmlformats.org/markup-compatibility/2006" xmlns:x14ac="http://schemas.microsoft.com/office/spreadsheetml/2009/9/ac" mc:Ignorable="x14ac">
  <fonts count="64" x14ac:knownFonts="1">
    <font>
      <sz val="11"/>
      <color theme="1"/>
      <name val="Calibri"/>
      <family val="2"/>
      <scheme val="minor"/>
    </font>
    <font>
      <sz val="11"/>
      <color theme="1"/>
      <name val="Soberana Titular"/>
      <family val="3"/>
    </font>
    <font>
      <sz val="10"/>
      <color theme="1"/>
      <name val="Soberana Titular"/>
      <family val="3"/>
    </font>
    <font>
      <sz val="10"/>
      <color theme="1"/>
      <name val="Calibri"/>
      <family val="2"/>
      <scheme val="minor"/>
    </font>
    <font>
      <b/>
      <sz val="11"/>
      <color theme="1"/>
      <name val="Calibri"/>
      <family val="2"/>
      <scheme val="minor"/>
    </font>
    <font>
      <sz val="9"/>
      <color theme="1"/>
      <name val="Soberana Sans Light"/>
      <family val="3"/>
    </font>
    <font>
      <b/>
      <sz val="9"/>
      <color theme="1"/>
      <name val="Soberana Sans Light"/>
      <family val="3"/>
    </font>
    <font>
      <b/>
      <sz val="20"/>
      <color theme="1"/>
      <name val="Soberana Sans Light"/>
      <family val="3"/>
    </font>
    <font>
      <sz val="11"/>
      <color theme="1"/>
      <name val="Soberana Sans Light"/>
      <family val="3"/>
    </font>
    <font>
      <sz val="10"/>
      <color theme="1"/>
      <name val="Soberana Sans Light"/>
      <family val="3"/>
    </font>
    <font>
      <b/>
      <sz val="11"/>
      <color rgb="FF000000"/>
      <name val="Soberana Sans Light"/>
      <family val="3"/>
    </font>
    <font>
      <b/>
      <sz val="10"/>
      <color theme="0"/>
      <name val="Soberana Sans Light"/>
      <family val="3"/>
    </font>
    <font>
      <sz val="10"/>
      <color theme="0"/>
      <name val="Soberana Sans Light"/>
      <family val="3"/>
    </font>
    <font>
      <b/>
      <sz val="12"/>
      <color theme="1"/>
      <name val="Soberana Sans Light"/>
      <family val="3"/>
    </font>
    <font>
      <sz val="9"/>
      <color rgb="FF000000"/>
      <name val="Soberana Sans Light"/>
      <family val="3"/>
    </font>
    <font>
      <b/>
      <sz val="10"/>
      <color theme="1"/>
      <name val="Soberana Sans Light"/>
      <family val="3"/>
    </font>
    <font>
      <sz val="9"/>
      <color theme="7" tint="-0.249977111117893"/>
      <name val="Soberana Sans Light"/>
      <family val="3"/>
    </font>
    <font>
      <sz val="9"/>
      <color theme="5" tint="-0.249977111117893"/>
      <name val="Soberana Sans Light"/>
      <family val="3"/>
    </font>
    <font>
      <sz val="9"/>
      <color theme="0" tint="-0.34998626667073579"/>
      <name val="Soberana Sans Light"/>
      <family val="3"/>
    </font>
    <font>
      <sz val="9"/>
      <color theme="1" tint="0.499984740745262"/>
      <name val="Soberana Sans Light"/>
      <family val="3"/>
    </font>
    <font>
      <sz val="9"/>
      <color theme="4" tint="0.39997558519241921"/>
      <name val="Soberana Sans Light"/>
      <family val="3"/>
    </font>
    <font>
      <sz val="8"/>
      <color theme="1"/>
      <name val="Arial"/>
      <family val="2"/>
    </font>
    <font>
      <b/>
      <sz val="11"/>
      <color theme="1"/>
      <name val="Soberana Sans Light"/>
      <family val="3"/>
    </font>
    <font>
      <sz val="10"/>
      <color theme="2"/>
      <name val="Soberana Sans Light"/>
      <family val="3"/>
    </font>
    <font>
      <b/>
      <sz val="16"/>
      <color theme="0"/>
      <name val="Soberana Titular"/>
      <family val="3"/>
    </font>
    <font>
      <b/>
      <sz val="20"/>
      <color theme="1"/>
      <name val="Soberana Titular"/>
      <family val="3"/>
    </font>
    <font>
      <b/>
      <sz val="14"/>
      <name val="Soberana Titular"/>
      <family val="3"/>
    </font>
    <font>
      <b/>
      <sz val="24"/>
      <name val="Soberana Titular"/>
      <family val="3"/>
    </font>
    <font>
      <sz val="16"/>
      <name val="Soberana Sans Light"/>
      <family val="3"/>
    </font>
    <font>
      <sz val="16"/>
      <color theme="1"/>
      <name val="Soberana Sans Light"/>
      <family val="3"/>
    </font>
    <font>
      <b/>
      <sz val="10"/>
      <color theme="1"/>
      <name val="Soberana Sans Ultra"/>
      <family val="3"/>
    </font>
    <font>
      <b/>
      <sz val="9"/>
      <color theme="1"/>
      <name val="Soberana Sans Ultra"/>
      <family val="3"/>
    </font>
    <font>
      <b/>
      <sz val="20"/>
      <color theme="1"/>
      <name val="Soberana Sans Ultra"/>
      <family val="3"/>
    </font>
    <font>
      <b/>
      <sz val="11"/>
      <color rgb="FF000000"/>
      <name val="Soberana Sans"/>
      <family val="3"/>
    </font>
    <font>
      <b/>
      <sz val="11"/>
      <color theme="1"/>
      <name val="Soberana Sans"/>
      <family val="3"/>
    </font>
    <font>
      <sz val="11"/>
      <color theme="0"/>
      <name val="Soberana Sans Light"/>
      <family val="3"/>
    </font>
    <font>
      <b/>
      <sz val="12"/>
      <color theme="0"/>
      <name val="Soberana Sans"/>
      <family val="3"/>
    </font>
    <font>
      <sz val="9"/>
      <color rgb="FFFFFFFF"/>
      <name val="Soberana Sans Light"/>
      <family val="3"/>
    </font>
    <font>
      <b/>
      <sz val="9"/>
      <color rgb="FF000000"/>
      <name val="Soberana Sans Light"/>
      <family val="3"/>
    </font>
    <font>
      <b/>
      <sz val="14"/>
      <color theme="1"/>
      <name val="Calibri"/>
      <family val="2"/>
      <scheme val="minor"/>
    </font>
    <font>
      <sz val="8"/>
      <color theme="1"/>
      <name val="Soberana Sans Light"/>
      <family val="3"/>
    </font>
    <font>
      <b/>
      <sz val="9"/>
      <color rgb="FFFF0000"/>
      <name val="Soberana Sans Light"/>
      <family val="3"/>
    </font>
    <font>
      <b/>
      <i/>
      <sz val="9"/>
      <color rgb="FFFFFFFF"/>
      <name val="Soberana Sans Light"/>
      <family val="3"/>
    </font>
    <font>
      <b/>
      <sz val="10"/>
      <color rgb="FFFFFFFF"/>
      <name val="Soberana Sans Light"/>
      <family val="3"/>
    </font>
    <font>
      <b/>
      <sz val="12"/>
      <color theme="1"/>
      <name val="Arial"/>
      <family val="2"/>
    </font>
    <font>
      <b/>
      <sz val="12"/>
      <color theme="1"/>
      <name val="Times New Roman"/>
      <family val="1"/>
    </font>
    <font>
      <sz val="12"/>
      <color theme="1"/>
      <name val="Arial"/>
      <family val="2"/>
    </font>
    <font>
      <sz val="7"/>
      <color theme="1"/>
      <name val="Times New Roman"/>
      <family val="1"/>
    </font>
    <font>
      <sz val="16"/>
      <color rgb="FFFF0000"/>
      <name val="Arial"/>
      <family val="2"/>
    </font>
    <font>
      <sz val="10"/>
      <color theme="1"/>
      <name val="Times New Roman"/>
      <family val="1"/>
    </font>
    <font>
      <sz val="11"/>
      <color theme="1"/>
      <name val="Soberana Sanz light"/>
    </font>
    <font>
      <b/>
      <sz val="11"/>
      <color theme="1"/>
      <name val="Soberana Sanz light"/>
    </font>
    <font>
      <i/>
      <sz val="11"/>
      <color theme="1"/>
      <name val="Soberana Sanz light"/>
    </font>
    <font>
      <sz val="10"/>
      <color theme="1"/>
      <name val="Arial"/>
      <family val="2"/>
    </font>
    <font>
      <sz val="11"/>
      <color rgb="FF000000"/>
      <name val="Soberana Sans"/>
      <family val="3"/>
    </font>
    <font>
      <b/>
      <sz val="12"/>
      <name val="Soberana Titular"/>
      <family val="3"/>
    </font>
    <font>
      <sz val="11"/>
      <name val="Soberana Sans"/>
      <family val="3"/>
    </font>
    <font>
      <sz val="11"/>
      <color theme="1"/>
      <name val="Soberana Sans"/>
      <family val="3"/>
    </font>
    <font>
      <sz val="7"/>
      <color rgb="FF000000"/>
      <name val="Arial"/>
      <family val="2"/>
    </font>
    <font>
      <sz val="11"/>
      <color theme="0"/>
      <name val="Soberana Sans"/>
      <family val="3"/>
    </font>
    <font>
      <b/>
      <sz val="11"/>
      <name val="Soberana Sans"/>
      <family val="3"/>
    </font>
    <font>
      <b/>
      <sz val="11"/>
      <color rgb="FF595959"/>
      <name val="Soberana Sans"/>
      <family val="3"/>
    </font>
    <font>
      <i/>
      <sz val="11"/>
      <color theme="1"/>
      <name val="Soberana Sans"/>
      <family val="3"/>
    </font>
    <font>
      <sz val="10"/>
      <color theme="1"/>
      <name val="Soberana Sans"/>
      <family val="3"/>
    </font>
  </fonts>
  <fills count="12">
    <fill>
      <patternFill patternType="none"/>
    </fill>
    <fill>
      <patternFill patternType="gray125"/>
    </fill>
    <fill>
      <patternFill patternType="solid">
        <fgColor rgb="FF00B050"/>
        <bgColor indexed="64"/>
      </patternFill>
    </fill>
    <fill>
      <patternFill patternType="solid">
        <fgColor rgb="FFD0280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249977111117893"/>
        <bgColor indexed="64"/>
      </patternFill>
    </fill>
    <fill>
      <patternFill patternType="solid">
        <fgColor theme="9" tint="0.59999389629810485"/>
        <bgColor indexed="64"/>
      </patternFill>
    </fill>
    <fill>
      <patternFill patternType="solid">
        <fgColor rgb="FF9BBB59"/>
        <bgColor indexed="64"/>
      </patternFill>
    </fill>
    <fill>
      <patternFill patternType="solid">
        <fgColor rgb="FFEAF1DD"/>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theme="9" tint="-0.24994659260841701"/>
      </left>
      <right style="medium">
        <color theme="9" tint="-0.24994659260841701"/>
      </right>
      <top style="medium">
        <color theme="9" tint="-0.24994659260841701"/>
      </top>
      <bottom style="medium">
        <color theme="9" tint="-0.24994659260841701"/>
      </bottom>
      <diagonal/>
    </border>
    <border>
      <left/>
      <right/>
      <top style="thin">
        <color indexed="64"/>
      </top>
      <bottom/>
      <diagonal/>
    </border>
    <border>
      <left style="medium">
        <color theme="9" tint="-0.24994659260841701"/>
      </left>
      <right style="medium">
        <color theme="9" tint="-0.24994659260841701"/>
      </right>
      <top style="medium">
        <color theme="9" tint="-0.24994659260841701"/>
      </top>
      <bottom/>
      <diagonal/>
    </border>
    <border>
      <left style="medium">
        <color theme="9" tint="-0.24994659260841701"/>
      </left>
      <right style="medium">
        <color theme="9" tint="-0.24994659260841701"/>
      </right>
      <top/>
      <bottom/>
      <diagonal/>
    </border>
    <border>
      <left style="medium">
        <color theme="9" tint="-0.24994659260841701"/>
      </left>
      <right style="medium">
        <color theme="9" tint="-0.24994659260841701"/>
      </right>
      <top/>
      <bottom style="medium">
        <color theme="9" tint="-0.24994659260841701"/>
      </bottom>
      <diagonal/>
    </border>
    <border>
      <left/>
      <right/>
      <top/>
      <bottom style="medium">
        <color rgb="FF9BBB59"/>
      </bottom>
      <diagonal/>
    </border>
    <border>
      <left style="medium">
        <color rgb="FF9BBB59"/>
      </left>
      <right/>
      <top style="medium">
        <color rgb="FF9BBB59"/>
      </top>
      <bottom style="medium">
        <color rgb="FF9BBB59"/>
      </bottom>
      <diagonal/>
    </border>
    <border>
      <left/>
      <right/>
      <top style="medium">
        <color rgb="FF9BBB59"/>
      </top>
      <bottom style="medium">
        <color rgb="FF9BBB59"/>
      </bottom>
      <diagonal/>
    </border>
    <border>
      <left/>
      <right style="medium">
        <color rgb="FF9BBB59"/>
      </right>
      <top style="medium">
        <color rgb="FF9BBB59"/>
      </top>
      <bottom style="medium">
        <color rgb="FF9BBB59"/>
      </bottom>
      <diagonal/>
    </border>
    <border>
      <left style="medium">
        <color rgb="FFC2D69B"/>
      </left>
      <right style="medium">
        <color rgb="FFC2D69B"/>
      </right>
      <top/>
      <bottom style="medium">
        <color rgb="FFC2D69B"/>
      </bottom>
      <diagonal/>
    </border>
    <border>
      <left/>
      <right style="medium">
        <color rgb="FFC2D69B"/>
      </right>
      <top/>
      <bottom style="medium">
        <color rgb="FFC2D69B"/>
      </bottom>
      <diagonal/>
    </border>
  </borders>
  <cellStyleXfs count="1">
    <xf numFmtId="0" fontId="0" fillId="0" borderId="0"/>
  </cellStyleXfs>
  <cellXfs count="267">
    <xf numFmtId="0" fontId="0" fillId="0" borderId="0" xfId="0"/>
    <xf numFmtId="0" fontId="2" fillId="0" borderId="0" xfId="0" applyFont="1"/>
    <xf numFmtId="0" fontId="1" fillId="0" borderId="0" xfId="0" applyFont="1" applyAlignment="1">
      <alignment vertical="center"/>
    </xf>
    <xf numFmtId="0" fontId="2" fillId="0" borderId="0" xfId="0" applyFont="1" applyAlignment="1">
      <alignment wrapText="1"/>
    </xf>
    <xf numFmtId="0" fontId="0" fillId="0" borderId="0" xfId="0" applyFont="1" applyAlignment="1">
      <alignment vertical="center"/>
    </xf>
    <xf numFmtId="0" fontId="3" fillId="0" borderId="0" xfId="0" applyFont="1" applyAlignment="1">
      <alignment wrapText="1"/>
    </xf>
    <xf numFmtId="0" fontId="5" fillId="0" borderId="0" xfId="0" applyFont="1" applyAlignment="1">
      <alignment horizontal="center" vertical="center"/>
    </xf>
    <xf numFmtId="0" fontId="5" fillId="0" borderId="0" xfId="0" applyFont="1" applyAlignment="1">
      <alignment horizontal="center" vertical="center" wrapText="1"/>
    </xf>
    <xf numFmtId="0" fontId="12" fillId="3" borderId="1" xfId="0" applyFont="1" applyFill="1" applyBorder="1" applyAlignment="1">
      <alignment horizontal="center" vertical="center"/>
    </xf>
    <xf numFmtId="0" fontId="9" fillId="0" borderId="0" xfId="0" applyFont="1" applyAlignment="1">
      <alignment horizontal="center"/>
    </xf>
    <xf numFmtId="0" fontId="9" fillId="0" borderId="0" xfId="0" applyFont="1" applyAlignment="1">
      <alignment horizontal="center" vertical="center"/>
    </xf>
    <xf numFmtId="0" fontId="9" fillId="0" borderId="0" xfId="0" applyFont="1"/>
    <xf numFmtId="0" fontId="8" fillId="0" borderId="0" xfId="0" applyFont="1" applyAlignment="1">
      <alignment horizontal="center" vertical="center"/>
    </xf>
    <xf numFmtId="0" fontId="5" fillId="3" borderId="1" xfId="0" applyFont="1" applyFill="1" applyBorder="1" applyAlignment="1">
      <alignment horizontal="center" vertical="center"/>
    </xf>
    <xf numFmtId="0" fontId="4" fillId="0" borderId="0" xfId="0" applyFont="1" applyFill="1"/>
    <xf numFmtId="0" fontId="5" fillId="0" borderId="1" xfId="0" applyFont="1" applyFill="1" applyBorder="1" applyAlignment="1">
      <alignment horizontal="center" vertical="center"/>
    </xf>
    <xf numFmtId="0" fontId="6" fillId="3" borderId="1" xfId="0" applyFont="1" applyFill="1" applyBorder="1" applyAlignment="1">
      <alignment horizontal="center" vertical="center"/>
    </xf>
    <xf numFmtId="0" fontId="5" fillId="0" borderId="0" xfId="0" applyFont="1" applyFill="1" applyAlignment="1">
      <alignment horizontal="center" vertical="center" textRotation="90"/>
    </xf>
    <xf numFmtId="0" fontId="13" fillId="0" borderId="1" xfId="0" applyFont="1" applyFill="1" applyBorder="1" applyAlignment="1">
      <alignment vertical="center" textRotation="90"/>
    </xf>
    <xf numFmtId="0" fontId="21" fillId="0" borderId="1" xfId="0" applyFont="1" applyFill="1" applyBorder="1" applyAlignment="1">
      <alignment horizontal="center" vertical="center" wrapText="1"/>
    </xf>
    <xf numFmtId="0" fontId="7" fillId="0" borderId="0" xfId="0" applyFont="1" applyFill="1" applyBorder="1" applyAlignment="1">
      <alignment vertical="center"/>
    </xf>
    <xf numFmtId="0" fontId="0" fillId="0" borderId="0" xfId="0" applyFill="1" applyBorder="1"/>
    <xf numFmtId="0" fontId="8" fillId="0" borderId="0" xfId="0" applyFont="1"/>
    <xf numFmtId="0" fontId="22" fillId="0" borderId="0" xfId="0" applyFont="1"/>
    <xf numFmtId="0" fontId="4" fillId="0" borderId="0" xfId="0" applyFont="1"/>
    <xf numFmtId="0" fontId="8" fillId="0" borderId="1" xfId="0" applyFont="1" applyBorder="1" applyAlignment="1">
      <alignment horizontal="center" vertical="center"/>
    </xf>
    <xf numFmtId="0" fontId="8" fillId="0" borderId="0" xfId="0" applyFont="1" applyBorder="1"/>
    <xf numFmtId="0" fontId="23" fillId="0" borderId="0" xfId="0" applyFont="1" applyFill="1" applyBorder="1" applyAlignment="1">
      <alignment horizontal="center" vertical="center"/>
    </xf>
    <xf numFmtId="0" fontId="8" fillId="0" borderId="1" xfId="0" applyFont="1" applyBorder="1" applyAlignment="1">
      <alignment horizontal="center" vertical="center" wrapText="1"/>
    </xf>
    <xf numFmtId="0" fontId="22" fillId="0" borderId="0" xfId="0" applyFont="1" applyAlignment="1">
      <alignment horizontal="center" vertical="center"/>
    </xf>
    <xf numFmtId="0" fontId="28" fillId="0" borderId="1" xfId="0" applyFont="1" applyFill="1" applyBorder="1" applyAlignment="1">
      <alignment horizontal="center" vertical="center" wrapText="1"/>
    </xf>
    <xf numFmtId="0" fontId="29" fillId="0" borderId="1" xfId="0" applyFont="1" applyBorder="1" applyAlignment="1">
      <alignment horizontal="center" vertical="center" wrapText="1"/>
    </xf>
    <xf numFmtId="0" fontId="31" fillId="2" borderId="2" xfId="0" applyFont="1" applyFill="1" applyBorder="1" applyAlignment="1">
      <alignment horizontal="center" vertical="center"/>
    </xf>
    <xf numFmtId="0" fontId="32" fillId="2" borderId="1" xfId="0" applyFont="1" applyFill="1" applyBorder="1" applyAlignment="1">
      <alignment horizontal="center" vertical="center"/>
    </xf>
    <xf numFmtId="0" fontId="33" fillId="2" borderId="1" xfId="0" applyFont="1" applyFill="1" applyBorder="1" applyAlignment="1">
      <alignment horizontal="center" vertical="center"/>
    </xf>
    <xf numFmtId="0" fontId="34" fillId="2" borderId="1" xfId="0" applyFont="1" applyFill="1" applyBorder="1" applyAlignment="1">
      <alignment horizontal="center" vertical="center" wrapText="1"/>
    </xf>
    <xf numFmtId="0" fontId="33"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22" fillId="0" borderId="1" xfId="0" applyFont="1" applyBorder="1" applyAlignment="1">
      <alignment horizontal="center" vertical="center" wrapText="1"/>
    </xf>
    <xf numFmtId="0" fontId="35" fillId="3" borderId="1" xfId="0" applyFont="1" applyFill="1" applyBorder="1" applyAlignment="1">
      <alignment horizontal="center" vertical="center" wrapText="1"/>
    </xf>
    <xf numFmtId="0" fontId="36" fillId="3" borderId="1" xfId="0" applyFont="1" applyFill="1" applyBorder="1" applyAlignment="1">
      <alignment horizontal="center" vertical="center"/>
    </xf>
    <xf numFmtId="0" fontId="12" fillId="3" borderId="1" xfId="0" applyFont="1" applyFill="1" applyBorder="1" applyAlignment="1">
      <alignment horizontal="center" vertical="center"/>
    </xf>
    <xf numFmtId="0" fontId="5" fillId="6" borderId="1" xfId="0" applyFont="1" applyFill="1" applyBorder="1" applyAlignment="1">
      <alignment horizontal="center" vertical="center" wrapText="1"/>
    </xf>
    <xf numFmtId="0" fontId="13" fillId="0" borderId="1" xfId="0" applyFont="1" applyFill="1" applyBorder="1" applyAlignment="1">
      <alignment horizontal="center" vertical="center" textRotation="90"/>
    </xf>
    <xf numFmtId="0" fontId="5" fillId="0"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37" fillId="7" borderId="14" xfId="0" applyFont="1" applyFill="1" applyBorder="1" applyAlignment="1">
      <alignment horizontal="center" vertical="center" wrapText="1"/>
    </xf>
    <xf numFmtId="0" fontId="38" fillId="0" borderId="14" xfId="0" applyFont="1" applyBorder="1" applyAlignment="1">
      <alignment vertical="center" wrapText="1"/>
    </xf>
    <xf numFmtId="0" fontId="14" fillId="0" borderId="14" xfId="0" applyFont="1" applyBorder="1" applyAlignment="1">
      <alignment horizontal="center" vertical="center" wrapText="1"/>
    </xf>
    <xf numFmtId="9" fontId="14" fillId="6" borderId="14" xfId="0" applyNumberFormat="1" applyFont="1" applyFill="1" applyBorder="1" applyAlignment="1">
      <alignment horizontal="center" vertical="center" wrapText="1"/>
    </xf>
    <xf numFmtId="0" fontId="38" fillId="8" borderId="14" xfId="0" applyFont="1" applyFill="1" applyBorder="1" applyAlignment="1">
      <alignment vertical="center" wrapText="1"/>
    </xf>
    <xf numFmtId="0" fontId="14" fillId="8" borderId="14" xfId="0" applyFont="1" applyFill="1" applyBorder="1" applyAlignment="1">
      <alignment horizontal="center" vertical="center" wrapText="1"/>
    </xf>
    <xf numFmtId="9" fontId="14" fillId="8" borderId="14" xfId="0" applyNumberFormat="1" applyFont="1" applyFill="1" applyBorder="1" applyAlignment="1">
      <alignment horizontal="center" vertical="center" wrapText="1"/>
    </xf>
    <xf numFmtId="0" fontId="38" fillId="6" borderId="14" xfId="0" applyFont="1" applyFill="1" applyBorder="1" applyAlignment="1">
      <alignment vertical="center" wrapText="1"/>
    </xf>
    <xf numFmtId="0" fontId="14" fillId="6" borderId="14" xfId="0" applyFont="1" applyFill="1" applyBorder="1" applyAlignment="1">
      <alignment horizontal="center" vertical="center" wrapText="1"/>
    </xf>
    <xf numFmtId="0" fontId="6" fillId="3" borderId="4" xfId="0" applyFont="1" applyFill="1" applyBorder="1" applyAlignment="1">
      <alignment horizontal="center" vertical="center"/>
    </xf>
    <xf numFmtId="0" fontId="5" fillId="0" borderId="1" xfId="0" applyFont="1" applyFill="1" applyBorder="1" applyAlignment="1">
      <alignment vertical="center" wrapText="1"/>
    </xf>
    <xf numFmtId="0" fontId="40" fillId="0" borderId="1" xfId="0" applyFont="1" applyFill="1" applyBorder="1" applyAlignment="1">
      <alignment horizontal="center" vertical="center" wrapText="1"/>
    </xf>
    <xf numFmtId="0" fontId="40" fillId="0" borderId="1" xfId="0" applyFont="1" applyFill="1" applyBorder="1" applyAlignment="1">
      <alignment horizontal="center" wrapText="1"/>
    </xf>
    <xf numFmtId="0" fontId="0" fillId="0" borderId="19" xfId="0" applyBorder="1" applyAlignment="1">
      <alignment horizontal="center"/>
    </xf>
    <xf numFmtId="0" fontId="42" fillId="9" borderId="20" xfId="0" applyFont="1" applyFill="1" applyBorder="1" applyAlignment="1">
      <alignment horizontal="center" vertical="center"/>
    </xf>
    <xf numFmtId="0" fontId="42" fillId="9" borderId="21" xfId="0" applyFont="1" applyFill="1" applyBorder="1" applyAlignment="1">
      <alignment horizontal="center" vertical="center" wrapText="1"/>
    </xf>
    <xf numFmtId="0" fontId="42" fillId="9" borderId="22" xfId="0" applyFont="1" applyFill="1" applyBorder="1" applyAlignment="1">
      <alignment horizontal="center" vertical="center" wrapText="1"/>
    </xf>
    <xf numFmtId="0" fontId="6" fillId="10" borderId="23" xfId="0" applyFont="1" applyFill="1" applyBorder="1" applyAlignment="1">
      <alignment vertical="center"/>
    </xf>
    <xf numFmtId="9" fontId="14" fillId="10" borderId="24" xfId="0" applyNumberFormat="1" applyFont="1" applyFill="1" applyBorder="1" applyAlignment="1">
      <alignment horizontal="center" vertical="center" wrapText="1"/>
    </xf>
    <xf numFmtId="0" fontId="6" fillId="0" borderId="23" xfId="0" applyFont="1" applyBorder="1" applyAlignment="1">
      <alignment vertical="center"/>
    </xf>
    <xf numFmtId="9" fontId="14" fillId="0" borderId="24" xfId="0" applyNumberFormat="1" applyFont="1" applyBorder="1" applyAlignment="1">
      <alignment horizontal="center" vertical="center" wrapText="1"/>
    </xf>
    <xf numFmtId="9" fontId="38" fillId="10" borderId="24" xfId="0" applyNumberFormat="1" applyFont="1" applyFill="1" applyBorder="1" applyAlignment="1">
      <alignment horizontal="center" vertical="center" wrapText="1"/>
    </xf>
    <xf numFmtId="0" fontId="6" fillId="10" borderId="23" xfId="0" applyFont="1" applyFill="1" applyBorder="1" applyAlignment="1">
      <alignment horizontal="center" vertical="center"/>
    </xf>
    <xf numFmtId="0" fontId="43" fillId="9" borderId="20" xfId="0" applyFont="1" applyFill="1" applyBorder="1" applyAlignment="1">
      <alignment horizontal="center" vertical="center" wrapText="1"/>
    </xf>
    <xf numFmtId="0" fontId="43" fillId="9" borderId="21" xfId="0" applyFont="1" applyFill="1" applyBorder="1" applyAlignment="1">
      <alignment horizontal="center" vertical="center" wrapText="1"/>
    </xf>
    <xf numFmtId="0" fontId="43" fillId="9" borderId="22" xfId="0" applyFont="1" applyFill="1" applyBorder="1" applyAlignment="1">
      <alignment horizontal="center" vertical="center" wrapText="1"/>
    </xf>
    <xf numFmtId="0" fontId="15" fillId="10" borderId="23" xfId="0" applyFont="1" applyFill="1" applyBorder="1" applyAlignment="1">
      <alignment horizontal="center" vertical="center" wrapText="1"/>
    </xf>
    <xf numFmtId="0" fontId="9" fillId="10" borderId="24" xfId="0" applyFont="1" applyFill="1" applyBorder="1" applyAlignment="1">
      <alignment horizontal="center" vertical="center" wrapText="1"/>
    </xf>
    <xf numFmtId="0" fontId="15" fillId="0" borderId="23" xfId="0" applyFont="1" applyBorder="1" applyAlignment="1">
      <alignment horizontal="center" vertical="center" wrapText="1"/>
    </xf>
    <xf numFmtId="0" fontId="9" fillId="0" borderId="24" xfId="0" applyFont="1" applyBorder="1" applyAlignment="1">
      <alignment horizontal="center" vertical="center" wrapText="1"/>
    </xf>
    <xf numFmtId="0" fontId="46" fillId="0" borderId="0" xfId="0" applyFont="1" applyAlignment="1">
      <alignment horizontal="justify" vertical="center"/>
    </xf>
    <xf numFmtId="0" fontId="46" fillId="0" borderId="0" xfId="0" applyFont="1" applyAlignment="1">
      <alignment horizontal="left" vertical="justify"/>
    </xf>
    <xf numFmtId="0" fontId="0" fillId="0" borderId="0" xfId="0" applyAlignment="1">
      <alignment horizontal="left" vertical="justify"/>
    </xf>
    <xf numFmtId="0" fontId="44" fillId="0" borderId="0" xfId="0" applyFont="1" applyAlignment="1">
      <alignment horizontal="left" vertical="center"/>
    </xf>
    <xf numFmtId="0" fontId="0" fillId="0" borderId="0" xfId="0" applyAlignment="1">
      <alignment horizontal="left"/>
    </xf>
    <xf numFmtId="0" fontId="5" fillId="10" borderId="23" xfId="0" applyFont="1" applyFill="1" applyBorder="1" applyAlignment="1">
      <alignment horizontal="center" vertical="center"/>
    </xf>
    <xf numFmtId="0" fontId="5" fillId="6" borderId="23" xfId="0" applyFont="1" applyFill="1" applyBorder="1" applyAlignment="1">
      <alignment horizontal="center" vertical="center"/>
    </xf>
    <xf numFmtId="0" fontId="50" fillId="0" borderId="0" xfId="0" applyFont="1"/>
    <xf numFmtId="0" fontId="51" fillId="0" borderId="0" xfId="0" applyFont="1" applyAlignment="1">
      <alignment horizontal="center"/>
    </xf>
    <xf numFmtId="0" fontId="50" fillId="0" borderId="0" xfId="0" applyFont="1" applyAlignment="1">
      <alignment horizontal="left"/>
    </xf>
    <xf numFmtId="0" fontId="51" fillId="0" borderId="0" xfId="0" applyFont="1"/>
    <xf numFmtId="0" fontId="51" fillId="4" borderId="1" xfId="0" applyFont="1" applyFill="1" applyBorder="1" applyAlignment="1">
      <alignment horizontal="center" vertical="center" wrapText="1"/>
    </xf>
    <xf numFmtId="9" fontId="50" fillId="0" borderId="1" xfId="0" applyNumberFormat="1" applyFont="1" applyBorder="1" applyAlignment="1">
      <alignment horizontal="center" vertical="center" wrapText="1"/>
    </xf>
    <xf numFmtId="9" fontId="50" fillId="0" borderId="2" xfId="0" applyNumberFormat="1" applyFont="1" applyBorder="1" applyAlignment="1">
      <alignment horizontal="center" vertical="center" wrapText="1"/>
    </xf>
    <xf numFmtId="9" fontId="53" fillId="0" borderId="1" xfId="0" applyNumberFormat="1" applyFont="1" applyBorder="1" applyAlignment="1">
      <alignment horizontal="center" vertical="center" wrapText="1"/>
    </xf>
    <xf numFmtId="0" fontId="1" fillId="6" borderId="0" xfId="0" applyFont="1" applyFill="1" applyAlignment="1">
      <alignment vertical="center"/>
    </xf>
    <xf numFmtId="0" fontId="0" fillId="6" borderId="0" xfId="0" applyFont="1" applyFill="1" applyAlignment="1">
      <alignment vertical="center"/>
    </xf>
    <xf numFmtId="0" fontId="2" fillId="6" borderId="0" xfId="0" applyFont="1" applyFill="1"/>
    <xf numFmtId="0" fontId="0" fillId="6" borderId="0" xfId="0" applyFill="1"/>
    <xf numFmtId="0" fontId="54" fillId="0" borderId="1" xfId="0" applyFont="1" applyBorder="1" applyAlignment="1">
      <alignment horizontal="left" vertical="center"/>
    </xf>
    <xf numFmtId="0" fontId="57" fillId="6" borderId="1" xfId="0" applyFont="1" applyFill="1" applyBorder="1" applyAlignment="1">
      <alignment vertical="center"/>
    </xf>
    <xf numFmtId="0" fontId="54" fillId="0" borderId="1" xfId="0" applyFont="1" applyBorder="1" applyAlignment="1">
      <alignment horizontal="center" vertical="center"/>
    </xf>
    <xf numFmtId="0" fontId="54" fillId="0" borderId="1" xfId="0" applyFont="1" applyBorder="1" applyAlignment="1">
      <alignment horizontal="center" vertical="center" wrapText="1"/>
    </xf>
    <xf numFmtId="0" fontId="57" fillId="6" borderId="1" xfId="0" applyFont="1" applyFill="1" applyBorder="1"/>
    <xf numFmtId="0" fontId="54" fillId="0" borderId="1" xfId="0" applyFont="1" applyBorder="1" applyAlignment="1">
      <alignment vertical="center" wrapText="1"/>
    </xf>
    <xf numFmtId="0" fontId="58" fillId="0" borderId="0" xfId="0" applyFont="1" applyBorder="1" applyAlignment="1">
      <alignment vertical="center" wrapText="1"/>
    </xf>
    <xf numFmtId="0" fontId="54" fillId="0" borderId="2" xfId="0" applyFont="1" applyBorder="1" applyAlignment="1">
      <alignment horizontal="center" vertical="center"/>
    </xf>
    <xf numFmtId="0" fontId="54" fillId="0" borderId="2" xfId="0" applyFont="1" applyBorder="1" applyAlignment="1">
      <alignment horizontal="center" vertical="center" wrapText="1"/>
    </xf>
    <xf numFmtId="0" fontId="57" fillId="6" borderId="1" xfId="0" applyFont="1" applyFill="1" applyBorder="1" applyAlignment="1"/>
    <xf numFmtId="0" fontId="2" fillId="6" borderId="0" xfId="0" applyFont="1" applyFill="1" applyAlignment="1">
      <alignment wrapText="1"/>
    </xf>
    <xf numFmtId="0" fontId="3" fillId="6" borderId="0" xfId="0" applyFont="1" applyFill="1" applyAlignment="1">
      <alignment wrapText="1"/>
    </xf>
    <xf numFmtId="0" fontId="61" fillId="11" borderId="1" xfId="0" applyFont="1" applyFill="1" applyBorder="1" applyAlignment="1">
      <alignment horizontal="center" vertical="center" wrapText="1"/>
    </xf>
    <xf numFmtId="0" fontId="61" fillId="11" borderId="1" xfId="0" applyFont="1" applyFill="1" applyBorder="1" applyAlignment="1">
      <alignment horizontal="center" vertical="center"/>
    </xf>
    <xf numFmtId="0" fontId="57" fillId="6" borderId="1" xfId="0" applyFont="1" applyFill="1" applyBorder="1" applyAlignment="1">
      <alignment horizontal="center" vertical="center" wrapText="1"/>
    </xf>
    <xf numFmtId="0" fontId="57" fillId="6" borderId="1" xfId="0" applyFont="1" applyFill="1" applyBorder="1" applyAlignment="1">
      <alignment wrapText="1"/>
    </xf>
    <xf numFmtId="0" fontId="60" fillId="6" borderId="1" xfId="0" applyFont="1" applyFill="1" applyBorder="1" applyAlignment="1">
      <alignment vertical="center" wrapText="1"/>
    </xf>
    <xf numFmtId="0" fontId="60" fillId="6" borderId="0" xfId="0" applyFont="1" applyFill="1" applyBorder="1" applyAlignment="1">
      <alignment horizontal="left" vertical="center" wrapText="1"/>
    </xf>
    <xf numFmtId="0" fontId="57" fillId="6" borderId="0" xfId="0" applyFont="1" applyFill="1" applyBorder="1" applyAlignment="1">
      <alignment horizontal="left" vertical="center" wrapText="1"/>
    </xf>
    <xf numFmtId="0" fontId="57" fillId="6" borderId="0" xfId="0" applyFont="1" applyFill="1" applyBorder="1" applyAlignment="1">
      <alignment horizontal="left" wrapText="1"/>
    </xf>
    <xf numFmtId="0" fontId="57" fillId="6" borderId="0" xfId="0" applyFont="1" applyFill="1" applyAlignment="1">
      <alignment horizontal="left" wrapText="1"/>
    </xf>
    <xf numFmtId="0" fontId="60" fillId="6" borderId="0" xfId="0" applyFont="1" applyFill="1" applyBorder="1" applyAlignment="1">
      <alignment vertical="center" wrapText="1"/>
    </xf>
    <xf numFmtId="0" fontId="57" fillId="6" borderId="0" xfId="0" applyFont="1" applyFill="1"/>
    <xf numFmtId="0" fontId="57" fillId="6" borderId="0" xfId="0" applyFont="1" applyFill="1" applyBorder="1" applyAlignment="1">
      <alignment vertical="center" wrapText="1"/>
    </xf>
    <xf numFmtId="0" fontId="63" fillId="6" borderId="0" xfId="0" applyFont="1" applyFill="1" applyAlignment="1">
      <alignment wrapText="1"/>
    </xf>
    <xf numFmtId="0" fontId="63" fillId="6" borderId="0" xfId="0" applyFont="1" applyFill="1"/>
    <xf numFmtId="0" fontId="5" fillId="6" borderId="1" xfId="0" applyFont="1" applyFill="1" applyBorder="1" applyAlignment="1">
      <alignment horizontal="center" vertical="center"/>
    </xf>
    <xf numFmtId="0" fontId="51" fillId="0" borderId="1" xfId="0" applyFont="1" applyBorder="1" applyAlignment="1">
      <alignment horizontal="center" vertical="center" wrapText="1"/>
    </xf>
    <xf numFmtId="0" fontId="50" fillId="0" borderId="1" xfId="0" applyFont="1" applyBorder="1" applyAlignment="1">
      <alignment horizontal="center" vertical="center"/>
    </xf>
    <xf numFmtId="0" fontId="50" fillId="0" borderId="1" xfId="0" applyFont="1" applyBorder="1" applyAlignment="1">
      <alignment horizontal="justify" vertical="justify"/>
    </xf>
    <xf numFmtId="0" fontId="51" fillId="0" borderId="6" xfId="0" applyFont="1" applyBorder="1" applyAlignment="1">
      <alignment horizontal="center" vertical="center" wrapText="1"/>
    </xf>
    <xf numFmtId="0" fontId="51" fillId="0" borderId="5" xfId="0" applyFont="1" applyBorder="1" applyAlignment="1">
      <alignment horizontal="center" vertical="center" wrapText="1"/>
    </xf>
    <xf numFmtId="0" fontId="50" fillId="0" borderId="6" xfId="0" applyFont="1" applyBorder="1" applyAlignment="1">
      <alignment horizontal="center" vertical="center"/>
    </xf>
    <xf numFmtId="0" fontId="50" fillId="0" borderId="7" xfId="0" applyFont="1" applyBorder="1" applyAlignment="1">
      <alignment horizontal="center" vertical="center"/>
    </xf>
    <xf numFmtId="0" fontId="50" fillId="0" borderId="5" xfId="0" applyFont="1" applyBorder="1" applyAlignment="1">
      <alignment horizontal="center" vertical="center"/>
    </xf>
    <xf numFmtId="0" fontId="50" fillId="0" borderId="6" xfId="0" applyFont="1" applyBorder="1" applyAlignment="1">
      <alignment horizontal="justify" vertical="justify"/>
    </xf>
    <xf numFmtId="0" fontId="50" fillId="0" borderId="7" xfId="0" applyFont="1" applyBorder="1" applyAlignment="1">
      <alignment horizontal="justify" vertical="justify"/>
    </xf>
    <xf numFmtId="0" fontId="50" fillId="0" borderId="5" xfId="0" applyFont="1" applyBorder="1" applyAlignment="1">
      <alignment horizontal="justify" vertical="justify"/>
    </xf>
    <xf numFmtId="0" fontId="51" fillId="0" borderId="8" xfId="0" applyFont="1" applyBorder="1" applyAlignment="1">
      <alignment horizontal="center" vertical="center" wrapText="1"/>
    </xf>
    <xf numFmtId="0" fontId="51" fillId="0" borderId="9" xfId="0" applyFont="1" applyBorder="1" applyAlignment="1">
      <alignment horizontal="center" vertical="center" wrapText="1"/>
    </xf>
    <xf numFmtId="0" fontId="50" fillId="0" borderId="8" xfId="0" applyFont="1" applyBorder="1" applyAlignment="1">
      <alignment horizontal="center" vertical="center"/>
    </xf>
    <xf numFmtId="0" fontId="50" fillId="0" borderId="15" xfId="0" applyFont="1" applyBorder="1" applyAlignment="1">
      <alignment horizontal="center" vertical="center"/>
    </xf>
    <xf numFmtId="0" fontId="50" fillId="0" borderId="9" xfId="0" applyFont="1" applyBorder="1" applyAlignment="1">
      <alignment horizontal="center" vertical="center"/>
    </xf>
    <xf numFmtId="0" fontId="50" fillId="0" borderId="8" xfId="0" applyFont="1" applyBorder="1" applyAlignment="1">
      <alignment horizontal="justify" vertical="justify"/>
    </xf>
    <xf numFmtId="0" fontId="50" fillId="0" borderId="15" xfId="0" applyFont="1" applyBorder="1" applyAlignment="1">
      <alignment horizontal="justify" vertical="justify"/>
    </xf>
    <xf numFmtId="0" fontId="50" fillId="0" borderId="9" xfId="0" applyFont="1" applyBorder="1" applyAlignment="1">
      <alignment horizontal="justify" vertical="justify"/>
    </xf>
    <xf numFmtId="0" fontId="53" fillId="0" borderId="1" xfId="0" applyFont="1" applyBorder="1" applyAlignment="1">
      <alignment horizontal="center" vertical="center" wrapText="1"/>
    </xf>
    <xf numFmtId="0" fontId="50" fillId="0" borderId="6" xfId="0" applyFont="1" applyBorder="1" applyAlignment="1">
      <alignment horizontal="center" vertical="center" wrapText="1"/>
    </xf>
    <xf numFmtId="0" fontId="50" fillId="0" borderId="7" xfId="0" applyFont="1" applyBorder="1" applyAlignment="1">
      <alignment horizontal="center" vertical="center" wrapText="1"/>
    </xf>
    <xf numFmtId="0" fontId="50" fillId="0" borderId="5" xfId="0" applyFont="1" applyBorder="1" applyAlignment="1">
      <alignment horizontal="center" vertical="center" wrapText="1"/>
    </xf>
    <xf numFmtId="0" fontId="26" fillId="0" borderId="0" xfId="0" applyFont="1" applyAlignment="1">
      <alignment horizontal="right" vertical="center"/>
    </xf>
    <xf numFmtId="0" fontId="8" fillId="0" borderId="0" xfId="0" applyFont="1" applyFill="1" applyAlignment="1">
      <alignment horizontal="justify" vertical="justify" wrapText="1"/>
    </xf>
    <xf numFmtId="0" fontId="52" fillId="0" borderId="13" xfId="0" applyFont="1" applyBorder="1" applyAlignment="1">
      <alignment horizontal="left"/>
    </xf>
    <xf numFmtId="0" fontId="51" fillId="4" borderId="6" xfId="0" applyFont="1" applyFill="1" applyBorder="1" applyAlignment="1">
      <alignment horizontal="center" vertical="center" wrapText="1"/>
    </xf>
    <xf numFmtId="0" fontId="51" fillId="4" borderId="5" xfId="0" applyFont="1" applyFill="1" applyBorder="1" applyAlignment="1">
      <alignment horizontal="center" vertical="center" wrapText="1"/>
    </xf>
    <xf numFmtId="0" fontId="26" fillId="4" borderId="0" xfId="0" applyFont="1" applyFill="1" applyAlignment="1">
      <alignment horizontal="center" vertical="center"/>
    </xf>
    <xf numFmtId="0" fontId="51" fillId="2" borderId="2" xfId="0" applyFont="1" applyFill="1" applyBorder="1" applyAlignment="1">
      <alignment horizontal="center" vertical="center" wrapText="1"/>
    </xf>
    <xf numFmtId="0" fontId="51" fillId="4" borderId="7" xfId="0" applyFont="1" applyFill="1" applyBorder="1" applyAlignment="1">
      <alignment horizontal="center" vertical="center" wrapText="1"/>
    </xf>
    <xf numFmtId="0" fontId="62" fillId="0" borderId="0" xfId="0" applyFont="1" applyAlignment="1">
      <alignment horizontal="left" vertical="center"/>
    </xf>
    <xf numFmtId="0" fontId="62" fillId="0" borderId="0" xfId="0" applyFont="1" applyAlignment="1">
      <alignment horizontal="left"/>
    </xf>
    <xf numFmtId="0" fontId="34" fillId="0" borderId="0" xfId="0" applyFont="1" applyAlignment="1">
      <alignment horizontal="center" vertical="center"/>
    </xf>
    <xf numFmtId="0" fontId="33" fillId="6" borderId="0" xfId="0" applyFont="1" applyFill="1" applyBorder="1" applyAlignment="1">
      <alignment horizontal="center" vertical="center"/>
    </xf>
    <xf numFmtId="0" fontId="54" fillId="0" borderId="1" xfId="0" applyFont="1" applyBorder="1" applyAlignment="1">
      <alignment horizontal="left" vertical="center" wrapText="1"/>
    </xf>
    <xf numFmtId="0" fontId="60" fillId="11" borderId="15" xfId="0" applyFont="1" applyFill="1" applyBorder="1" applyAlignment="1">
      <alignment horizontal="center" vertical="center" wrapText="1"/>
    </xf>
    <xf numFmtId="0" fontId="60" fillId="11" borderId="8" xfId="0" applyFont="1" applyFill="1" applyBorder="1" applyAlignment="1">
      <alignment horizontal="center" vertical="center" wrapText="1"/>
    </xf>
    <xf numFmtId="0" fontId="60" fillId="11" borderId="9" xfId="0" applyFont="1" applyFill="1" applyBorder="1" applyAlignment="1">
      <alignment horizontal="center" vertical="center" wrapText="1"/>
    </xf>
    <xf numFmtId="0" fontId="60" fillId="11" borderId="11" xfId="0" applyFont="1" applyFill="1" applyBorder="1" applyAlignment="1">
      <alignment horizontal="center" vertical="center" wrapText="1"/>
    </xf>
    <xf numFmtId="0" fontId="60" fillId="11" borderId="13" xfId="0" applyFont="1" applyFill="1" applyBorder="1" applyAlignment="1">
      <alignment horizontal="center" vertical="center" wrapText="1"/>
    </xf>
    <xf numFmtId="0" fontId="60" fillId="11" borderId="12" xfId="0" applyFont="1" applyFill="1" applyBorder="1" applyAlignment="1">
      <alignment horizontal="center" vertical="center" wrapText="1"/>
    </xf>
    <xf numFmtId="0" fontId="60" fillId="11" borderId="1" xfId="0" applyFont="1" applyFill="1" applyBorder="1" applyAlignment="1">
      <alignment horizontal="center" vertical="center" wrapText="1"/>
    </xf>
    <xf numFmtId="0" fontId="57" fillId="0" borderId="1" xfId="0" applyFont="1" applyBorder="1" applyAlignment="1">
      <alignment horizontal="left" vertical="center" wrapText="1"/>
    </xf>
    <xf numFmtId="0" fontId="56" fillId="6" borderId="6" xfId="0" applyFont="1" applyFill="1" applyBorder="1" applyAlignment="1">
      <alignment horizontal="center" vertical="center" wrapText="1"/>
    </xf>
    <xf numFmtId="0" fontId="56" fillId="6" borderId="7" xfId="0" applyFont="1" applyFill="1" applyBorder="1" applyAlignment="1">
      <alignment horizontal="center" vertical="center" wrapText="1"/>
    </xf>
    <xf numFmtId="0" fontId="56" fillId="6" borderId="5" xfId="0" applyFont="1" applyFill="1" applyBorder="1" applyAlignment="1">
      <alignment horizontal="center" vertical="center" wrapText="1"/>
    </xf>
    <xf numFmtId="0" fontId="60" fillId="6" borderId="6" xfId="0" applyFont="1" applyFill="1" applyBorder="1" applyAlignment="1">
      <alignment horizontal="center" vertical="center" wrapText="1"/>
    </xf>
    <xf numFmtId="0" fontId="60" fillId="6" borderId="7" xfId="0" applyFont="1" applyFill="1" applyBorder="1" applyAlignment="1">
      <alignment horizontal="center" vertical="center" wrapText="1"/>
    </xf>
    <xf numFmtId="0" fontId="60" fillId="6" borderId="5" xfId="0" applyFont="1" applyFill="1" applyBorder="1" applyAlignment="1">
      <alignment horizontal="center" vertical="center" wrapText="1"/>
    </xf>
    <xf numFmtId="0" fontId="56" fillId="6" borderId="6" xfId="0" applyFont="1" applyFill="1" applyBorder="1" applyAlignment="1">
      <alignment horizontal="center" wrapText="1"/>
    </xf>
    <xf numFmtId="0" fontId="56" fillId="6" borderId="7" xfId="0" applyFont="1" applyFill="1" applyBorder="1" applyAlignment="1">
      <alignment horizontal="center" wrapText="1"/>
    </xf>
    <xf numFmtId="0" fontId="56" fillId="6" borderId="5" xfId="0" applyFont="1" applyFill="1" applyBorder="1" applyAlignment="1">
      <alignment horizontal="center" wrapText="1"/>
    </xf>
    <xf numFmtId="0" fontId="54" fillId="6" borderId="1" xfId="0" applyFont="1" applyFill="1" applyBorder="1" applyAlignment="1">
      <alignment horizontal="left" vertical="center" wrapText="1"/>
    </xf>
    <xf numFmtId="0" fontId="54" fillId="11" borderId="15" xfId="0" applyFont="1" applyFill="1" applyBorder="1" applyAlignment="1">
      <alignment horizontal="center" vertical="center" wrapText="1"/>
    </xf>
    <xf numFmtId="0" fontId="54" fillId="0" borderId="1" xfId="0" applyFont="1" applyBorder="1" applyAlignment="1">
      <alignment horizontal="center" vertical="center" wrapText="1"/>
    </xf>
    <xf numFmtId="0" fontId="54" fillId="0" borderId="6" xfId="0" applyFont="1" applyBorder="1" applyAlignment="1">
      <alignment horizontal="center" vertical="center" wrapText="1"/>
    </xf>
    <xf numFmtId="0" fontId="54" fillId="0" borderId="7" xfId="0" applyFont="1" applyBorder="1" applyAlignment="1">
      <alignment horizontal="center" vertical="center" wrapText="1"/>
    </xf>
    <xf numFmtId="0" fontId="54" fillId="0" borderId="5" xfId="0" applyFont="1" applyBorder="1" applyAlignment="1">
      <alignment horizontal="center" vertical="center" wrapText="1"/>
    </xf>
    <xf numFmtId="0" fontId="54" fillId="6" borderId="1" xfId="0" applyFont="1" applyFill="1" applyBorder="1" applyAlignment="1">
      <alignment horizontal="center" vertical="center" wrapText="1"/>
    </xf>
    <xf numFmtId="0" fontId="57" fillId="6" borderId="1" xfId="0" applyFont="1" applyFill="1" applyBorder="1" applyAlignment="1">
      <alignment horizontal="center" vertical="center"/>
    </xf>
    <xf numFmtId="0" fontId="33" fillId="6" borderId="1" xfId="0" applyFont="1" applyFill="1" applyBorder="1" applyAlignment="1">
      <alignment horizontal="center" vertical="center"/>
    </xf>
    <xf numFmtId="0" fontId="59" fillId="6" borderId="1" xfId="0" applyFont="1" applyFill="1" applyBorder="1" applyAlignment="1">
      <alignment horizontal="center" vertical="center"/>
    </xf>
    <xf numFmtId="0" fontId="60" fillId="6" borderId="1" xfId="0" applyFont="1" applyFill="1" applyBorder="1" applyAlignment="1">
      <alignment horizontal="center" vertical="center" wrapText="1"/>
    </xf>
    <xf numFmtId="0" fontId="54" fillId="0" borderId="1" xfId="0" applyFont="1" applyBorder="1" applyAlignment="1">
      <alignment horizontal="left" vertical="center"/>
    </xf>
    <xf numFmtId="0" fontId="56" fillId="6" borderId="1" xfId="0" applyFont="1" applyFill="1" applyBorder="1" applyAlignment="1">
      <alignment horizontal="center" vertical="center"/>
    </xf>
    <xf numFmtId="0" fontId="55" fillId="0" borderId="0" xfId="0" applyFont="1" applyBorder="1" applyAlignment="1">
      <alignment horizontal="right" vertical="center" wrapText="1"/>
    </xf>
    <xf numFmtId="0" fontId="56" fillId="6" borderId="0" xfId="0" applyFont="1" applyFill="1" applyBorder="1" applyAlignment="1">
      <alignment horizontal="justify" vertical="justify" wrapText="1"/>
    </xf>
    <xf numFmtId="0" fontId="56" fillId="6" borderId="0" xfId="0" applyFont="1" applyFill="1" applyBorder="1" applyAlignment="1">
      <alignment horizontal="center" vertical="justify" wrapText="1"/>
    </xf>
    <xf numFmtId="0" fontId="33" fillId="11" borderId="1" xfId="0" applyFont="1" applyFill="1" applyBorder="1" applyAlignment="1">
      <alignment horizontal="center" vertical="center"/>
    </xf>
    <xf numFmtId="0" fontId="54" fillId="0" borderId="1" xfId="0" applyFont="1" applyBorder="1" applyAlignment="1">
      <alignment horizontal="center" vertical="center"/>
    </xf>
    <xf numFmtId="0" fontId="57" fillId="0" borderId="1" xfId="0" applyFont="1" applyBorder="1" applyAlignment="1">
      <alignment horizontal="center" vertical="center" wrapText="1"/>
    </xf>
    <xf numFmtId="0" fontId="34" fillId="0" borderId="1" xfId="0" applyFont="1" applyBorder="1" applyAlignment="1">
      <alignment horizontal="center" vertical="center" wrapText="1"/>
    </xf>
    <xf numFmtId="0" fontId="57" fillId="0" borderId="1" xfId="0" applyFont="1" applyBorder="1" applyAlignment="1">
      <alignment horizontal="left" vertical="center"/>
    </xf>
    <xf numFmtId="0" fontId="57" fillId="6" borderId="1" xfId="0" applyFont="1" applyFill="1" applyBorder="1" applyAlignment="1">
      <alignment horizontal="center"/>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2"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3" xfId="0" applyFont="1" applyFill="1" applyBorder="1" applyAlignment="1">
      <alignment horizontal="center" vertical="center"/>
    </xf>
    <xf numFmtId="0" fontId="6" fillId="3" borderId="1" xfId="0" applyFont="1" applyFill="1" applyBorder="1" applyAlignment="1">
      <alignment horizontal="center" vertical="center"/>
    </xf>
    <xf numFmtId="0" fontId="13" fillId="0" borderId="1" xfId="0" applyFont="1" applyFill="1" applyBorder="1" applyAlignment="1">
      <alignment horizontal="center" vertical="center" textRotation="90"/>
    </xf>
    <xf numFmtId="0" fontId="40" fillId="0" borderId="1" xfId="0" applyFont="1" applyFill="1" applyBorder="1" applyAlignment="1">
      <alignment horizontal="center" vertical="center" wrapText="1"/>
    </xf>
    <xf numFmtId="0" fontId="13" fillId="3" borderId="2" xfId="0" applyFont="1" applyFill="1" applyBorder="1" applyAlignment="1">
      <alignment horizontal="center" vertical="center" textRotation="90"/>
    </xf>
    <xf numFmtId="0" fontId="13" fillId="3" borderId="3" xfId="0" applyFont="1" applyFill="1" applyBorder="1" applyAlignment="1">
      <alignment horizontal="center" vertical="center" textRotation="90"/>
    </xf>
    <xf numFmtId="0" fontId="13" fillId="3" borderId="4" xfId="0" applyFont="1" applyFill="1" applyBorder="1" applyAlignment="1">
      <alignment horizontal="center" vertical="center" textRotation="90"/>
    </xf>
    <xf numFmtId="0" fontId="31" fillId="2" borderId="1" xfId="0" applyFont="1" applyFill="1" applyBorder="1" applyAlignment="1">
      <alignment horizontal="center" vertical="center"/>
    </xf>
    <xf numFmtId="0" fontId="25" fillId="2" borderId="1" xfId="0" applyFont="1" applyFill="1" applyBorder="1" applyAlignment="1">
      <alignment horizontal="center" vertical="center"/>
    </xf>
    <xf numFmtId="0" fontId="15" fillId="0" borderId="1" xfId="0" applyFont="1" applyBorder="1" applyAlignment="1">
      <alignment horizontal="center" vertical="center"/>
    </xf>
    <xf numFmtId="0" fontId="31" fillId="2" borderId="2" xfId="0" applyFont="1" applyFill="1" applyBorder="1" applyAlignment="1">
      <alignment horizontal="center" vertical="center"/>
    </xf>
    <xf numFmtId="0" fontId="31" fillId="2" borderId="1" xfId="0" applyFont="1" applyFill="1" applyBorder="1" applyAlignment="1">
      <alignment horizontal="center" vertical="center" wrapText="1"/>
    </xf>
    <xf numFmtId="0" fontId="31" fillId="2" borderId="2" xfId="0" applyFont="1" applyFill="1" applyBorder="1" applyAlignment="1">
      <alignment horizontal="center" vertical="center" wrapText="1"/>
    </xf>
    <xf numFmtId="0" fontId="31" fillId="3" borderId="1" xfId="0" applyFont="1" applyFill="1" applyBorder="1" applyAlignment="1">
      <alignment horizontal="center" vertical="center"/>
    </xf>
    <xf numFmtId="0" fontId="31" fillId="3" borderId="2" xfId="0" applyFont="1" applyFill="1" applyBorder="1" applyAlignment="1">
      <alignment horizontal="center" vertical="center"/>
    </xf>
    <xf numFmtId="0" fontId="31" fillId="2" borderId="3" xfId="0" applyFont="1" applyFill="1" applyBorder="1" applyAlignment="1">
      <alignment horizontal="center" vertical="center" wrapText="1"/>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5" xfId="0" applyFont="1" applyBorder="1" applyAlignment="1">
      <alignment horizontal="center" vertical="center"/>
    </xf>
    <xf numFmtId="0" fontId="30" fillId="0" borderId="6" xfId="0" applyFont="1" applyBorder="1" applyAlignment="1">
      <alignment horizontal="center" vertical="center"/>
    </xf>
    <xf numFmtId="0" fontId="30" fillId="0" borderId="7" xfId="0" applyFont="1" applyBorder="1" applyAlignment="1">
      <alignment horizontal="center" vertical="center"/>
    </xf>
    <xf numFmtId="0" fontId="30" fillId="0" borderId="5" xfId="0" applyFont="1" applyBorder="1" applyAlignment="1">
      <alignment horizontal="center" vertical="center"/>
    </xf>
    <xf numFmtId="0" fontId="32" fillId="0" borderId="2" xfId="0" applyFont="1" applyBorder="1" applyAlignment="1">
      <alignment horizontal="center" vertical="center"/>
    </xf>
    <xf numFmtId="0" fontId="32" fillId="0" borderId="4" xfId="0" applyFont="1" applyBorder="1" applyAlignment="1">
      <alignment horizontal="center" vertical="center"/>
    </xf>
    <xf numFmtId="0" fontId="32" fillId="0" borderId="3" xfId="0" applyFont="1" applyBorder="1" applyAlignment="1">
      <alignment horizontal="center" vertical="center"/>
    </xf>
    <xf numFmtId="0" fontId="13" fillId="3" borderId="1" xfId="0" applyFont="1" applyFill="1" applyBorder="1" applyAlignment="1">
      <alignment horizontal="center" vertical="center" textRotation="90"/>
    </xf>
    <xf numFmtId="0" fontId="32" fillId="0" borderId="1" xfId="0" applyFont="1" applyBorder="1" applyAlignment="1">
      <alignment horizontal="center" vertical="center"/>
    </xf>
    <xf numFmtId="0" fontId="13" fillId="3" borderId="1" xfId="0" applyFont="1" applyFill="1" applyBorder="1" applyAlignment="1">
      <alignment horizontal="center" vertical="center" textRotation="255"/>
    </xf>
    <xf numFmtId="0" fontId="32" fillId="2" borderId="1" xfId="0" applyFont="1" applyFill="1" applyBorder="1" applyAlignment="1">
      <alignment horizontal="center" vertical="center"/>
    </xf>
    <xf numFmtId="0" fontId="40" fillId="0" borderId="1" xfId="0" applyFont="1" applyFill="1" applyBorder="1" applyAlignment="1">
      <alignment horizontal="center" vertical="center"/>
    </xf>
    <xf numFmtId="0" fontId="10" fillId="0" borderId="1" xfId="0" applyFont="1" applyFill="1" applyBorder="1" applyAlignment="1">
      <alignment horizontal="center" vertical="center" wrapText="1"/>
    </xf>
    <xf numFmtId="0" fontId="33" fillId="2" borderId="6" xfId="0" applyFont="1" applyFill="1" applyBorder="1" applyAlignment="1">
      <alignment horizontal="center" vertical="center" wrapText="1"/>
    </xf>
    <xf numFmtId="0" fontId="33" fillId="2" borderId="5" xfId="0" applyFont="1" applyFill="1" applyBorder="1" applyAlignment="1">
      <alignment horizontal="center" vertical="center" wrapText="1"/>
    </xf>
    <xf numFmtId="0" fontId="24" fillId="3" borderId="1" xfId="0" applyFont="1" applyFill="1" applyBorder="1" applyAlignment="1">
      <alignment horizontal="center" vertical="center"/>
    </xf>
    <xf numFmtId="0" fontId="10" fillId="5" borderId="1" xfId="0" applyFont="1" applyFill="1" applyBorder="1" applyAlignment="1">
      <alignment horizontal="center" vertical="center"/>
    </xf>
    <xf numFmtId="0" fontId="27" fillId="0" borderId="13" xfId="0" applyFont="1" applyBorder="1" applyAlignment="1">
      <alignment horizontal="right" vertical="center"/>
    </xf>
    <xf numFmtId="0" fontId="38" fillId="8" borderId="16" xfId="0" applyFont="1" applyFill="1" applyBorder="1" applyAlignment="1">
      <alignment horizontal="center" vertical="center" wrapText="1"/>
    </xf>
    <xf numFmtId="0" fontId="38" fillId="8" borderId="17" xfId="0" applyFont="1" applyFill="1" applyBorder="1" applyAlignment="1">
      <alignment horizontal="center" vertical="center" wrapText="1"/>
    </xf>
    <xf numFmtId="0" fontId="38" fillId="8" borderId="18" xfId="0" applyFont="1" applyFill="1" applyBorder="1" applyAlignment="1">
      <alignment horizontal="center" vertical="center" wrapText="1"/>
    </xf>
    <xf numFmtId="0" fontId="39" fillId="0" borderId="0" xfId="0" applyFont="1" applyAlignment="1">
      <alignment horizontal="center" vertical="justify"/>
    </xf>
    <xf numFmtId="0" fontId="27" fillId="0" borderId="10" xfId="0" applyFont="1" applyBorder="1" applyAlignment="1">
      <alignment horizontal="right" vertical="center"/>
    </xf>
    <xf numFmtId="0" fontId="27" fillId="0" borderId="0" xfId="0" applyFont="1" applyBorder="1" applyAlignment="1">
      <alignment horizontal="right" vertical="center"/>
    </xf>
    <xf numFmtId="0" fontId="46" fillId="0" borderId="0" xfId="0" applyFont="1" applyAlignment="1">
      <alignment horizontal="left" vertical="justify"/>
    </xf>
    <xf numFmtId="0" fontId="39" fillId="0" borderId="19" xfId="0" applyFont="1" applyBorder="1" applyAlignment="1">
      <alignment horizontal="center"/>
    </xf>
    <xf numFmtId="0" fontId="39" fillId="0" borderId="0" xfId="0" applyFont="1" applyAlignment="1">
      <alignment horizontal="center"/>
    </xf>
    <xf numFmtId="0" fontId="44" fillId="0" borderId="0" xfId="0" applyFont="1" applyAlignment="1">
      <alignment horizontal="left" vertical="center"/>
    </xf>
    <xf numFmtId="0" fontId="36" fillId="3" borderId="1" xfId="0" applyFont="1" applyFill="1" applyBorder="1" applyAlignment="1">
      <alignment horizontal="center" vertical="center"/>
    </xf>
    <xf numFmtId="0" fontId="34" fillId="2" borderId="6" xfId="0" applyFont="1" applyFill="1" applyBorder="1" applyAlignment="1">
      <alignment horizontal="center" vertical="center" wrapText="1"/>
    </xf>
    <xf numFmtId="0" fontId="34" fillId="2" borderId="5" xfId="0" applyFont="1" applyFill="1" applyBorder="1" applyAlignment="1">
      <alignment horizontal="center" vertical="center" wrapText="1"/>
    </xf>
    <xf numFmtId="0" fontId="11" fillId="3" borderId="6" xfId="0" applyFont="1" applyFill="1" applyBorder="1" applyAlignment="1">
      <alignment horizontal="center" vertical="center"/>
    </xf>
    <xf numFmtId="0" fontId="11" fillId="3" borderId="5" xfId="0" applyFont="1" applyFill="1" applyBorder="1" applyAlignment="1">
      <alignment horizontal="center" vertical="center"/>
    </xf>
    <xf numFmtId="0" fontId="11" fillId="3" borderId="1" xfId="0" applyFont="1" applyFill="1" applyBorder="1" applyAlignment="1">
      <alignment horizontal="center" vertical="center"/>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5" xfId="0" applyFont="1" applyBorder="1" applyAlignment="1">
      <alignment horizontal="center" vertical="center" wrapText="1"/>
    </xf>
    <xf numFmtId="0" fontId="12" fillId="3" borderId="1" xfId="0" applyFont="1" applyFill="1" applyBorder="1" applyAlignment="1">
      <alignment horizontal="center" vertical="center"/>
    </xf>
    <xf numFmtId="0" fontId="34" fillId="2" borderId="7" xfId="0" applyFont="1" applyFill="1" applyBorder="1" applyAlignment="1">
      <alignment horizontal="center" vertical="center" wrapText="1"/>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5" xfId="0" applyFont="1" applyBorder="1" applyAlignment="1">
      <alignment horizontal="center" vertical="center"/>
    </xf>
    <xf numFmtId="0" fontId="50" fillId="0" borderId="6" xfId="0" applyFont="1" applyBorder="1" applyAlignment="1">
      <alignment horizontal="justify" vertical="center"/>
    </xf>
    <xf numFmtId="0" fontId="50" fillId="0" borderId="7" xfId="0" applyFont="1" applyBorder="1" applyAlignment="1">
      <alignment horizontal="justify" vertical="center"/>
    </xf>
    <xf numFmtId="0" fontId="50" fillId="0" borderId="5" xfId="0" applyFont="1" applyBorder="1" applyAlignment="1">
      <alignment horizontal="justify" vertical="center"/>
    </xf>
  </cellXfs>
  <cellStyles count="1">
    <cellStyle name="Normal" xfId="0" builtinId="0"/>
  </cellStyles>
  <dxfs count="1">
    <dxf>
      <font>
        <color rgb="FF9C0006"/>
      </font>
      <fill>
        <patternFill>
          <bgColor rgb="FFFFC7CE"/>
        </patternFill>
      </fill>
    </dxf>
  </dxfs>
  <tableStyles count="0" defaultTableStyle="TableStyleMedium2" defaultPivotStyle="PivotStyleLight16"/>
  <colors>
    <mruColors>
      <color rgb="FFD028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123825</xdr:rowOff>
    </xdr:from>
    <xdr:to>
      <xdr:col>4</xdr:col>
      <xdr:colOff>219074</xdr:colOff>
      <xdr:row>0</xdr:row>
      <xdr:rowOff>1080407</xdr:rowOff>
    </xdr:to>
    <xdr:pic>
      <xdr:nvPicPr>
        <xdr:cNvPr id="3" name="Imagen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0" y="123825"/>
          <a:ext cx="2828924" cy="9429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28575</xdr:colOff>
      <xdr:row>0</xdr:row>
      <xdr:rowOff>21166</xdr:rowOff>
    </xdr:from>
    <xdr:ext cx="2828924" cy="942975"/>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21166"/>
          <a:ext cx="2828924" cy="942975"/>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50986</xdr:colOff>
      <xdr:row>0</xdr:row>
      <xdr:rowOff>165288</xdr:rowOff>
    </xdr:from>
    <xdr:ext cx="2358278" cy="786093"/>
    <xdr:pic>
      <xdr:nvPicPr>
        <xdr:cNvPr id="4" name="Imagen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50986" y="165288"/>
          <a:ext cx="2358278" cy="786093"/>
        </a:xfrm>
        <a:prstGeom prst="rect">
          <a:avLst/>
        </a:prstGeom>
      </xdr:spPr>
    </xdr:pic>
    <xdr:clientData/>
  </xdr:oneCellAnchor>
  <xdr:twoCellAnchor>
    <xdr:from>
      <xdr:col>7</xdr:col>
      <xdr:colOff>479577</xdr:colOff>
      <xdr:row>5</xdr:row>
      <xdr:rowOff>79824</xdr:rowOff>
    </xdr:from>
    <xdr:to>
      <xdr:col>7</xdr:col>
      <xdr:colOff>727227</xdr:colOff>
      <xdr:row>5</xdr:row>
      <xdr:rowOff>300580</xdr:rowOff>
    </xdr:to>
    <xdr:sp macro="" textlink="">
      <xdr:nvSpPr>
        <xdr:cNvPr id="5" name="Text Box 11"/>
        <xdr:cNvSpPr txBox="1">
          <a:spLocks noChangeArrowheads="1"/>
        </xdr:cNvSpPr>
      </xdr:nvSpPr>
      <xdr:spPr bwMode="auto">
        <a:xfrm>
          <a:off x="7356627" y="3527874"/>
          <a:ext cx="247650" cy="220756"/>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800" b="0" i="0" u="none" strike="noStrike" baseline="0">
              <a:solidFill>
                <a:srgbClr val="000000"/>
              </a:solidFill>
              <a:latin typeface="Calibri"/>
            </a:rPr>
            <a:t> </a:t>
          </a:r>
        </a:p>
      </xdr:txBody>
    </xdr:sp>
    <xdr:clientData/>
  </xdr:twoCellAnchor>
  <xdr:twoCellAnchor>
    <xdr:from>
      <xdr:col>5</xdr:col>
      <xdr:colOff>315684</xdr:colOff>
      <xdr:row>15</xdr:row>
      <xdr:rowOff>102054</xdr:rowOff>
    </xdr:from>
    <xdr:to>
      <xdr:col>5</xdr:col>
      <xdr:colOff>576941</xdr:colOff>
      <xdr:row>15</xdr:row>
      <xdr:rowOff>315687</xdr:rowOff>
    </xdr:to>
    <xdr:sp macro="" textlink="">
      <xdr:nvSpPr>
        <xdr:cNvPr id="6" name="Rectangle 15"/>
        <xdr:cNvSpPr>
          <a:spLocks noChangeArrowheads="1"/>
        </xdr:cNvSpPr>
      </xdr:nvSpPr>
      <xdr:spPr bwMode="auto">
        <a:xfrm>
          <a:off x="5421084" y="5740854"/>
          <a:ext cx="261257" cy="21363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900" b="0" i="0" u="none" strike="noStrike" baseline="0">
              <a:solidFill>
                <a:srgbClr val="000000"/>
              </a:solidFill>
              <a:latin typeface="Calibri"/>
            </a:rPr>
            <a:t> </a:t>
          </a:r>
        </a:p>
      </xdr:txBody>
    </xdr:sp>
    <xdr:clientData/>
  </xdr:twoCellAnchor>
  <xdr:twoCellAnchor>
    <xdr:from>
      <xdr:col>7</xdr:col>
      <xdr:colOff>424542</xdr:colOff>
      <xdr:row>15</xdr:row>
      <xdr:rowOff>115661</xdr:rowOff>
    </xdr:from>
    <xdr:to>
      <xdr:col>7</xdr:col>
      <xdr:colOff>685799</xdr:colOff>
      <xdr:row>15</xdr:row>
      <xdr:rowOff>329294</xdr:rowOff>
    </xdr:to>
    <xdr:sp macro="" textlink="">
      <xdr:nvSpPr>
        <xdr:cNvPr id="7" name="Rectangle 15"/>
        <xdr:cNvSpPr>
          <a:spLocks noChangeArrowheads="1"/>
        </xdr:cNvSpPr>
      </xdr:nvSpPr>
      <xdr:spPr bwMode="auto">
        <a:xfrm>
          <a:off x="7301592" y="5754461"/>
          <a:ext cx="261257" cy="21363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900" b="0" i="0" u="none" strike="noStrike" baseline="0">
              <a:solidFill>
                <a:srgbClr val="000000"/>
              </a:solidFill>
              <a:latin typeface="Calibri"/>
            </a:rPr>
            <a:t> </a:t>
          </a:r>
        </a:p>
      </xdr:txBody>
    </xdr:sp>
    <xdr:clientData/>
  </xdr:twoCellAnchor>
  <xdr:twoCellAnchor>
    <xdr:from>
      <xdr:col>9</xdr:col>
      <xdr:colOff>234043</xdr:colOff>
      <xdr:row>15</xdr:row>
      <xdr:rowOff>115661</xdr:rowOff>
    </xdr:from>
    <xdr:to>
      <xdr:col>9</xdr:col>
      <xdr:colOff>495300</xdr:colOff>
      <xdr:row>15</xdr:row>
      <xdr:rowOff>329294</xdr:rowOff>
    </xdr:to>
    <xdr:sp macro="" textlink="">
      <xdr:nvSpPr>
        <xdr:cNvPr id="8" name="Rectangle 15"/>
        <xdr:cNvSpPr>
          <a:spLocks noChangeArrowheads="1"/>
        </xdr:cNvSpPr>
      </xdr:nvSpPr>
      <xdr:spPr bwMode="auto">
        <a:xfrm>
          <a:off x="8882743" y="5754461"/>
          <a:ext cx="261257" cy="21363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900" b="0" i="0" u="none" strike="noStrike" baseline="0">
              <a:solidFill>
                <a:srgbClr val="000000"/>
              </a:solidFill>
              <a:latin typeface="Calibri"/>
            </a:rPr>
            <a:t> </a:t>
          </a:r>
        </a:p>
      </xdr:txBody>
    </xdr:sp>
    <xdr:clientData/>
  </xdr:twoCellAnchor>
  <xdr:twoCellAnchor>
    <xdr:from>
      <xdr:col>3</xdr:col>
      <xdr:colOff>329292</xdr:colOff>
      <xdr:row>15</xdr:row>
      <xdr:rowOff>102054</xdr:rowOff>
    </xdr:from>
    <xdr:to>
      <xdr:col>3</xdr:col>
      <xdr:colOff>590549</xdr:colOff>
      <xdr:row>15</xdr:row>
      <xdr:rowOff>315687</xdr:rowOff>
    </xdr:to>
    <xdr:sp macro="" textlink="">
      <xdr:nvSpPr>
        <xdr:cNvPr id="9" name="Rectangle 15"/>
        <xdr:cNvSpPr>
          <a:spLocks noChangeArrowheads="1"/>
        </xdr:cNvSpPr>
      </xdr:nvSpPr>
      <xdr:spPr bwMode="auto">
        <a:xfrm>
          <a:off x="3577317" y="5740854"/>
          <a:ext cx="261257" cy="21363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900" b="0" i="0" u="none" strike="noStrike" baseline="0">
              <a:solidFill>
                <a:srgbClr val="000000"/>
              </a:solidFill>
              <a:latin typeface="Calibri"/>
            </a:rPr>
            <a:t> </a:t>
          </a:r>
        </a:p>
      </xdr:txBody>
    </xdr:sp>
    <xdr:clientData/>
  </xdr:twoCellAnchor>
  <xdr:twoCellAnchor>
    <xdr:from>
      <xdr:col>0</xdr:col>
      <xdr:colOff>77880</xdr:colOff>
      <xdr:row>47</xdr:row>
      <xdr:rowOff>144402</xdr:rowOff>
    </xdr:from>
    <xdr:to>
      <xdr:col>0</xdr:col>
      <xdr:colOff>201705</xdr:colOff>
      <xdr:row>47</xdr:row>
      <xdr:rowOff>268227</xdr:rowOff>
    </xdr:to>
    <xdr:sp macro="" textlink="">
      <xdr:nvSpPr>
        <xdr:cNvPr id="10" name="Rectangle 16"/>
        <xdr:cNvSpPr>
          <a:spLocks noChangeArrowheads="1"/>
        </xdr:cNvSpPr>
      </xdr:nvSpPr>
      <xdr:spPr bwMode="auto">
        <a:xfrm>
          <a:off x="77880" y="13650852"/>
          <a:ext cx="123825" cy="123825"/>
        </a:xfrm>
        <a:prstGeom prst="rect">
          <a:avLst/>
        </a:prstGeom>
        <a:solidFill>
          <a:srgbClr val="FFFFFF"/>
        </a:solidFill>
        <a:ln w="9525">
          <a:solidFill>
            <a:srgbClr val="000000"/>
          </a:solidFill>
          <a:miter lim="800000"/>
          <a:headEnd/>
          <a:tailEnd/>
        </a:ln>
      </xdr:spPr>
    </xdr:sp>
    <xdr:clientData/>
  </xdr:twoCellAnchor>
  <xdr:twoCellAnchor>
    <xdr:from>
      <xdr:col>0</xdr:col>
      <xdr:colOff>70087</xdr:colOff>
      <xdr:row>46</xdr:row>
      <xdr:rowOff>259517</xdr:rowOff>
    </xdr:from>
    <xdr:to>
      <xdr:col>0</xdr:col>
      <xdr:colOff>193912</xdr:colOff>
      <xdr:row>46</xdr:row>
      <xdr:rowOff>383342</xdr:rowOff>
    </xdr:to>
    <xdr:sp macro="" textlink="">
      <xdr:nvSpPr>
        <xdr:cNvPr id="11" name="Rectangle 16"/>
        <xdr:cNvSpPr>
          <a:spLocks noChangeArrowheads="1"/>
        </xdr:cNvSpPr>
      </xdr:nvSpPr>
      <xdr:spPr bwMode="auto">
        <a:xfrm>
          <a:off x="70087" y="13099217"/>
          <a:ext cx="123825" cy="123825"/>
        </a:xfrm>
        <a:prstGeom prst="rect">
          <a:avLst/>
        </a:prstGeom>
        <a:solidFill>
          <a:srgbClr val="FFFFFF"/>
        </a:solidFill>
        <a:ln w="9525">
          <a:solidFill>
            <a:srgbClr val="000000"/>
          </a:solidFill>
          <a:miter lim="800000"/>
          <a:headEnd/>
          <a:tailEnd/>
        </a:ln>
      </xdr:spPr>
    </xdr:sp>
    <xdr:clientData/>
  </xdr:twoCellAnchor>
  <xdr:twoCellAnchor>
    <xdr:from>
      <xdr:col>0</xdr:col>
      <xdr:colOff>77880</xdr:colOff>
      <xdr:row>45</xdr:row>
      <xdr:rowOff>219788</xdr:rowOff>
    </xdr:from>
    <xdr:to>
      <xdr:col>0</xdr:col>
      <xdr:colOff>201705</xdr:colOff>
      <xdr:row>45</xdr:row>
      <xdr:rowOff>343613</xdr:rowOff>
    </xdr:to>
    <xdr:sp macro="" textlink="">
      <xdr:nvSpPr>
        <xdr:cNvPr id="12" name="Rectangle 16"/>
        <xdr:cNvSpPr>
          <a:spLocks noChangeArrowheads="1"/>
        </xdr:cNvSpPr>
      </xdr:nvSpPr>
      <xdr:spPr bwMode="auto">
        <a:xfrm>
          <a:off x="77880" y="12402263"/>
          <a:ext cx="123825" cy="123825"/>
        </a:xfrm>
        <a:prstGeom prst="rect">
          <a:avLst/>
        </a:prstGeom>
        <a:solidFill>
          <a:srgbClr val="FFFFFF"/>
        </a:solidFill>
        <a:ln w="9525">
          <a:solidFill>
            <a:srgbClr val="000000"/>
          </a:solidFill>
          <a:miter lim="800000"/>
          <a:headEnd/>
          <a:tailEnd/>
        </a:ln>
      </xdr:spPr>
    </xdr:sp>
    <xdr:clientData/>
  </xdr:twoCellAnchor>
  <xdr:twoCellAnchor>
    <xdr:from>
      <xdr:col>3</xdr:col>
      <xdr:colOff>531530</xdr:colOff>
      <xdr:row>5</xdr:row>
      <xdr:rowOff>79825</xdr:rowOff>
    </xdr:from>
    <xdr:to>
      <xdr:col>3</xdr:col>
      <xdr:colOff>779180</xdr:colOff>
      <xdr:row>5</xdr:row>
      <xdr:rowOff>300581</xdr:rowOff>
    </xdr:to>
    <xdr:sp macro="" textlink="">
      <xdr:nvSpPr>
        <xdr:cNvPr id="13" name="Text Box 11"/>
        <xdr:cNvSpPr txBox="1">
          <a:spLocks noChangeArrowheads="1"/>
        </xdr:cNvSpPr>
      </xdr:nvSpPr>
      <xdr:spPr bwMode="auto">
        <a:xfrm>
          <a:off x="3779555" y="3527875"/>
          <a:ext cx="247650" cy="220756"/>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800" b="0" i="0" u="none" strike="noStrike" baseline="0">
              <a:solidFill>
                <a:srgbClr val="000000"/>
              </a:solidFill>
              <a:latin typeface="Calibri"/>
            </a:rPr>
            <a:t> </a:t>
          </a: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0</xdr:col>
      <xdr:colOff>28575</xdr:colOff>
      <xdr:row>0</xdr:row>
      <xdr:rowOff>133350</xdr:rowOff>
    </xdr:from>
    <xdr:ext cx="2828924" cy="942975"/>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133350"/>
          <a:ext cx="2828924" cy="942975"/>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28575</xdr:colOff>
      <xdr:row>1</xdr:row>
      <xdr:rowOff>21167</xdr:rowOff>
    </xdr:from>
    <xdr:ext cx="2133600" cy="711200"/>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211667"/>
          <a:ext cx="2133600" cy="71120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28575</xdr:colOff>
      <xdr:row>0</xdr:row>
      <xdr:rowOff>21166</xdr:rowOff>
    </xdr:from>
    <xdr:ext cx="2828924" cy="942975"/>
    <xdr:pic>
      <xdr:nvPicPr>
        <xdr:cNvPr id="3" name="Imagen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21166"/>
          <a:ext cx="2828924" cy="942975"/>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28575</xdr:colOff>
      <xdr:row>0</xdr:row>
      <xdr:rowOff>21166</xdr:rowOff>
    </xdr:from>
    <xdr:ext cx="2828924" cy="942975"/>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21166"/>
          <a:ext cx="2828924" cy="942975"/>
        </a:xfrm>
        <a:prstGeom prst="rect">
          <a:avLst/>
        </a:prstGeom>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tabSelected="1" zoomScale="70" zoomScaleNormal="70" zoomScalePageLayoutView="70" workbookViewId="0">
      <pane ySplit="1" topLeftCell="A2" activePane="bottomLeft" state="frozen"/>
      <selection pane="bottomLeft" activeCell="B7" sqref="B7"/>
    </sheetView>
  </sheetViews>
  <sheetFormatPr baseColWidth="10" defaultRowHeight="15" x14ac:dyDescent="0.25"/>
  <cols>
    <col min="1" max="1" width="4.42578125" customWidth="1"/>
    <col min="2" max="2" width="11.85546875" customWidth="1"/>
    <col min="7" max="8" width="21.85546875" customWidth="1"/>
    <col min="9" max="9" width="39.85546875" customWidth="1"/>
  </cols>
  <sheetData>
    <row r="1" spans="1:9" ht="91.5" customHeight="1" x14ac:dyDescent="0.25">
      <c r="A1" s="145" t="s">
        <v>348</v>
      </c>
      <c r="B1" s="145"/>
      <c r="C1" s="145"/>
      <c r="D1" s="145"/>
      <c r="E1" s="145"/>
      <c r="F1" s="145"/>
      <c r="G1" s="145"/>
      <c r="H1" s="145"/>
      <c r="I1" s="145"/>
    </row>
    <row r="2" spans="1:9" ht="117" customHeight="1" x14ac:dyDescent="0.25">
      <c r="A2" s="146" t="s">
        <v>502</v>
      </c>
      <c r="B2" s="146"/>
      <c r="C2" s="146"/>
      <c r="D2" s="146"/>
      <c r="E2" s="146"/>
      <c r="F2" s="146"/>
      <c r="G2" s="146"/>
      <c r="H2" s="146"/>
      <c r="I2" s="146"/>
    </row>
    <row r="3" spans="1:9" ht="18.75" x14ac:dyDescent="0.25">
      <c r="A3" s="150" t="s">
        <v>346</v>
      </c>
      <c r="B3" s="150"/>
      <c r="C3" s="150"/>
      <c r="D3" s="150"/>
      <c r="E3" s="150"/>
      <c r="F3" s="150"/>
      <c r="G3" s="150"/>
      <c r="H3" s="150"/>
      <c r="I3" s="150"/>
    </row>
    <row r="4" spans="1:9" ht="53.25" customHeight="1" x14ac:dyDescent="0.25">
      <c r="A4" s="146" t="s">
        <v>503</v>
      </c>
      <c r="B4" s="146"/>
      <c r="C4" s="146"/>
      <c r="D4" s="146"/>
      <c r="E4" s="146"/>
      <c r="F4" s="146"/>
      <c r="G4" s="146"/>
      <c r="H4" s="146"/>
      <c r="I4" s="146"/>
    </row>
    <row r="5" spans="1:9" ht="32.25" customHeight="1" x14ac:dyDescent="0.25">
      <c r="A5" s="150" t="s">
        <v>347</v>
      </c>
      <c r="B5" s="150"/>
      <c r="C5" s="150"/>
      <c r="D5" s="150"/>
      <c r="E5" s="150"/>
      <c r="F5" s="150"/>
      <c r="G5" s="150"/>
      <c r="H5" s="150"/>
      <c r="I5" s="150"/>
    </row>
    <row r="6" spans="1:9" ht="14.25" customHeight="1" x14ac:dyDescent="0.25">
      <c r="A6" s="83"/>
      <c r="B6" s="84" t="s">
        <v>351</v>
      </c>
      <c r="C6" s="85" t="s">
        <v>348</v>
      </c>
      <c r="D6" s="83"/>
      <c r="E6" s="83"/>
      <c r="F6" s="83"/>
      <c r="G6" s="86"/>
      <c r="H6" s="83"/>
      <c r="I6" s="83"/>
    </row>
    <row r="7" spans="1:9" ht="14.25" customHeight="1" x14ac:dyDescent="0.25">
      <c r="A7" s="83"/>
      <c r="B7" s="84" t="s">
        <v>350</v>
      </c>
      <c r="C7" s="85" t="s">
        <v>349</v>
      </c>
      <c r="D7" s="83"/>
      <c r="E7" s="83"/>
      <c r="F7" s="83"/>
      <c r="G7" s="86"/>
      <c r="H7" s="83"/>
      <c r="I7" s="83"/>
    </row>
    <row r="8" spans="1:9" ht="14.25" customHeight="1" x14ac:dyDescent="0.25">
      <c r="A8" s="83"/>
      <c r="B8" s="84"/>
      <c r="C8" s="85"/>
      <c r="D8" s="83"/>
      <c r="E8" s="83"/>
      <c r="F8" s="83"/>
      <c r="G8" s="86"/>
      <c r="H8" s="83"/>
      <c r="I8" s="83"/>
    </row>
    <row r="9" spans="1:9" ht="19.5" customHeight="1" x14ac:dyDescent="0.25">
      <c r="A9" s="147" t="s">
        <v>504</v>
      </c>
      <c r="B9" s="147"/>
      <c r="C9" s="147"/>
      <c r="D9" s="147"/>
      <c r="E9" s="147"/>
      <c r="F9" s="147"/>
      <c r="G9" s="147"/>
      <c r="H9" s="147"/>
      <c r="I9" s="147"/>
    </row>
    <row r="10" spans="1:9" ht="21.75" customHeight="1" x14ac:dyDescent="0.25">
      <c r="A10" s="151" t="s">
        <v>352</v>
      </c>
      <c r="B10" s="151"/>
      <c r="C10" s="151"/>
      <c r="D10" s="151"/>
      <c r="E10" s="151"/>
      <c r="F10" s="151"/>
      <c r="G10" s="151"/>
      <c r="H10" s="151"/>
      <c r="I10" s="151"/>
    </row>
    <row r="11" spans="1:9" s="24" customFormat="1" ht="42" customHeight="1" x14ac:dyDescent="0.25">
      <c r="A11" s="148" t="s">
        <v>505</v>
      </c>
      <c r="B11" s="149"/>
      <c r="C11" s="148" t="s">
        <v>506</v>
      </c>
      <c r="D11" s="152"/>
      <c r="E11" s="149"/>
      <c r="F11" s="148" t="s">
        <v>507</v>
      </c>
      <c r="G11" s="152"/>
      <c r="H11" s="149"/>
      <c r="I11" s="87" t="s">
        <v>508</v>
      </c>
    </row>
    <row r="12" spans="1:9" ht="33.75" customHeight="1" x14ac:dyDescent="0.25">
      <c r="A12" s="125" t="s">
        <v>8</v>
      </c>
      <c r="B12" s="126"/>
      <c r="C12" s="142" t="s">
        <v>509</v>
      </c>
      <c r="D12" s="143"/>
      <c r="E12" s="144"/>
      <c r="F12" s="264" t="s">
        <v>567</v>
      </c>
      <c r="G12" s="265"/>
      <c r="H12" s="266"/>
      <c r="I12" s="88">
        <v>0</v>
      </c>
    </row>
    <row r="13" spans="1:9" ht="57.75" customHeight="1" x14ac:dyDescent="0.25">
      <c r="A13" s="125" t="s">
        <v>9</v>
      </c>
      <c r="B13" s="126"/>
      <c r="C13" s="127" t="s">
        <v>510</v>
      </c>
      <c r="D13" s="128"/>
      <c r="E13" s="129"/>
      <c r="F13" s="130" t="s">
        <v>511</v>
      </c>
      <c r="G13" s="131"/>
      <c r="H13" s="132"/>
      <c r="I13" s="88">
        <v>0.1</v>
      </c>
    </row>
    <row r="14" spans="1:9" ht="77.25" customHeight="1" x14ac:dyDescent="0.25">
      <c r="A14" s="133" t="s">
        <v>10</v>
      </c>
      <c r="B14" s="134"/>
      <c r="C14" s="135" t="s">
        <v>435</v>
      </c>
      <c r="D14" s="136"/>
      <c r="E14" s="137"/>
      <c r="F14" s="138" t="s">
        <v>568</v>
      </c>
      <c r="G14" s="139"/>
      <c r="H14" s="140"/>
      <c r="I14" s="89">
        <v>0.2</v>
      </c>
    </row>
    <row r="15" spans="1:9" ht="64.5" customHeight="1" x14ac:dyDescent="0.25">
      <c r="A15" s="133" t="s">
        <v>501</v>
      </c>
      <c r="B15" s="134"/>
      <c r="C15" s="141" t="s">
        <v>512</v>
      </c>
      <c r="D15" s="141"/>
      <c r="E15" s="141"/>
      <c r="F15" s="124" t="s">
        <v>569</v>
      </c>
      <c r="G15" s="124"/>
      <c r="H15" s="124"/>
      <c r="I15" s="90">
        <v>0.3</v>
      </c>
    </row>
    <row r="16" spans="1:9" ht="86.25" customHeight="1" x14ac:dyDescent="0.25">
      <c r="A16" s="122" t="s">
        <v>11</v>
      </c>
      <c r="B16" s="122"/>
      <c r="C16" s="123" t="s">
        <v>513</v>
      </c>
      <c r="D16" s="123"/>
      <c r="E16" s="123"/>
      <c r="F16" s="124" t="s">
        <v>570</v>
      </c>
      <c r="G16" s="124"/>
      <c r="H16" s="124"/>
      <c r="I16" s="88">
        <v>0.6</v>
      </c>
    </row>
    <row r="17" spans="1:9" ht="69.75" customHeight="1" x14ac:dyDescent="0.25">
      <c r="A17" s="125" t="s">
        <v>12</v>
      </c>
      <c r="B17" s="126"/>
      <c r="C17" s="127" t="s">
        <v>514</v>
      </c>
      <c r="D17" s="128"/>
      <c r="E17" s="129"/>
      <c r="F17" s="130" t="s">
        <v>571</v>
      </c>
      <c r="G17" s="131"/>
      <c r="H17" s="132"/>
      <c r="I17" s="88">
        <v>1</v>
      </c>
    </row>
  </sheetData>
  <mergeCells count="28">
    <mergeCell ref="A1:I1"/>
    <mergeCell ref="A2:I2"/>
    <mergeCell ref="A4:I4"/>
    <mergeCell ref="A9:I9"/>
    <mergeCell ref="A11:B11"/>
    <mergeCell ref="A3:I3"/>
    <mergeCell ref="A5:I5"/>
    <mergeCell ref="A10:I10"/>
    <mergeCell ref="C11:E11"/>
    <mergeCell ref="F11:H11"/>
    <mergeCell ref="A12:B12"/>
    <mergeCell ref="C12:E12"/>
    <mergeCell ref="F12:H12"/>
    <mergeCell ref="A13:B13"/>
    <mergeCell ref="C13:E13"/>
    <mergeCell ref="F13:H13"/>
    <mergeCell ref="A14:B14"/>
    <mergeCell ref="C14:E14"/>
    <mergeCell ref="F14:H14"/>
    <mergeCell ref="A15:B15"/>
    <mergeCell ref="C15:E15"/>
    <mergeCell ref="F15:H15"/>
    <mergeCell ref="A16:B16"/>
    <mergeCell ref="C16:E16"/>
    <mergeCell ref="F16:H16"/>
    <mergeCell ref="A17:B17"/>
    <mergeCell ref="C17:E17"/>
    <mergeCell ref="F17:H17"/>
  </mergeCells>
  <pageMargins left="0.7" right="0.7" top="0.75" bottom="0.75" header="0.3" footer="0.3"/>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zoomScale="70" zoomScaleNormal="70" workbookViewId="0">
      <pane ySplit="2" topLeftCell="A21" activePane="bottomLeft" state="frozen"/>
      <selection pane="bottomLeft" sqref="A1:XFD1"/>
    </sheetView>
  </sheetViews>
  <sheetFormatPr baseColWidth="10" defaultRowHeight="15.75" x14ac:dyDescent="0.25"/>
  <cols>
    <col min="1" max="1" width="5.85546875" style="12" customWidth="1"/>
    <col min="2" max="2" width="114.140625" style="12" customWidth="1"/>
    <col min="3" max="3" width="8.7109375" style="12" customWidth="1"/>
    <col min="4" max="11" width="11.42578125" style="22"/>
  </cols>
  <sheetData>
    <row r="1" spans="1:11" ht="77.25" customHeight="1" x14ac:dyDescent="0.25">
      <c r="A1" s="244" t="s">
        <v>375</v>
      </c>
      <c r="B1" s="245"/>
      <c r="C1" s="245"/>
    </row>
    <row r="2" spans="1:11" s="24" customFormat="1" ht="26.25" customHeight="1" x14ac:dyDescent="0.25">
      <c r="A2" s="35" t="s">
        <v>1</v>
      </c>
      <c r="B2" s="251" t="s">
        <v>375</v>
      </c>
      <c r="C2" s="252"/>
      <c r="D2" s="23"/>
      <c r="E2" s="23"/>
      <c r="F2" s="23"/>
      <c r="G2" s="23"/>
      <c r="H2" s="23"/>
      <c r="I2" s="23"/>
      <c r="J2" s="23"/>
      <c r="K2" s="23"/>
    </row>
    <row r="3" spans="1:11" s="24" customFormat="1" ht="26.25" customHeight="1" x14ac:dyDescent="0.25">
      <c r="A3" s="256" t="s">
        <v>434</v>
      </c>
      <c r="B3" s="257"/>
      <c r="C3" s="258"/>
      <c r="D3" s="23"/>
      <c r="E3" s="23"/>
      <c r="F3" s="23"/>
      <c r="G3" s="23"/>
      <c r="H3" s="23"/>
      <c r="I3" s="23"/>
      <c r="J3" s="23"/>
      <c r="K3" s="23"/>
    </row>
    <row r="4" spans="1:11" ht="26.25" customHeight="1" x14ac:dyDescent="0.25">
      <c r="A4" s="253" t="s">
        <v>375</v>
      </c>
      <c r="B4" s="254"/>
      <c r="C4" s="41">
        <v>0</v>
      </c>
    </row>
    <row r="5" spans="1:11" ht="126" x14ac:dyDescent="0.25">
      <c r="A5" s="25">
        <v>1</v>
      </c>
      <c r="B5" s="37" t="s">
        <v>376</v>
      </c>
      <c r="C5" s="37"/>
    </row>
    <row r="6" spans="1:11" ht="47.25" x14ac:dyDescent="0.25">
      <c r="A6" s="25">
        <v>2</v>
      </c>
      <c r="B6" s="37" t="s">
        <v>377</v>
      </c>
      <c r="C6" s="37"/>
    </row>
    <row r="7" spans="1:11" ht="47.25" x14ac:dyDescent="0.25">
      <c r="A7" s="25">
        <v>3</v>
      </c>
      <c r="B7" s="37" t="s">
        <v>378</v>
      </c>
      <c r="C7" s="37"/>
    </row>
    <row r="8" spans="1:11" ht="84.75" customHeight="1" x14ac:dyDescent="0.25">
      <c r="A8" s="25">
        <v>4</v>
      </c>
      <c r="B8" s="37" t="s">
        <v>379</v>
      </c>
      <c r="C8" s="37"/>
    </row>
    <row r="9" spans="1:11" ht="110.25" x14ac:dyDescent="0.25">
      <c r="A9" s="25">
        <v>5</v>
      </c>
      <c r="B9" s="37" t="s">
        <v>380</v>
      </c>
      <c r="C9" s="37"/>
    </row>
    <row r="10" spans="1:11" ht="83.25" customHeight="1" x14ac:dyDescent="0.25">
      <c r="A10" s="25">
        <v>6</v>
      </c>
      <c r="B10" s="37" t="s">
        <v>381</v>
      </c>
      <c r="C10" s="37"/>
    </row>
    <row r="11" spans="1:11" ht="63" x14ac:dyDescent="0.25">
      <c r="A11" s="25">
        <v>7</v>
      </c>
      <c r="B11" s="37" t="s">
        <v>382</v>
      </c>
      <c r="C11" s="37"/>
    </row>
    <row r="12" spans="1:11" ht="63" x14ac:dyDescent="0.25">
      <c r="A12" s="25">
        <v>8</v>
      </c>
      <c r="B12" s="37" t="s">
        <v>383</v>
      </c>
      <c r="C12" s="37"/>
    </row>
    <row r="13" spans="1:11" ht="99.75" customHeight="1" x14ac:dyDescent="0.25">
      <c r="A13" s="25">
        <v>9</v>
      </c>
      <c r="B13" s="37" t="s">
        <v>384</v>
      </c>
      <c r="C13" s="37"/>
    </row>
    <row r="14" spans="1:11" ht="47.25" x14ac:dyDescent="0.25">
      <c r="A14" s="25">
        <v>10</v>
      </c>
      <c r="B14" s="37" t="s">
        <v>385</v>
      </c>
      <c r="C14" s="37"/>
    </row>
    <row r="15" spans="1:11" ht="63" x14ac:dyDescent="0.25">
      <c r="A15" s="25">
        <v>11</v>
      </c>
      <c r="B15" s="37" t="s">
        <v>386</v>
      </c>
      <c r="C15" s="37"/>
    </row>
    <row r="16" spans="1:11" ht="47.25" x14ac:dyDescent="0.25">
      <c r="A16" s="25">
        <v>12</v>
      </c>
      <c r="B16" s="37" t="s">
        <v>387</v>
      </c>
      <c r="C16" s="37"/>
    </row>
    <row r="17" spans="1:4" ht="78.75" x14ac:dyDescent="0.25">
      <c r="A17" s="25">
        <v>13</v>
      </c>
      <c r="B17" s="37" t="s">
        <v>388</v>
      </c>
      <c r="C17" s="37"/>
    </row>
    <row r="18" spans="1:4" ht="115.5" customHeight="1" x14ac:dyDescent="0.25">
      <c r="A18" s="25">
        <v>14</v>
      </c>
      <c r="B18" s="37" t="s">
        <v>389</v>
      </c>
      <c r="C18" s="37"/>
    </row>
    <row r="19" spans="1:4" ht="63" x14ac:dyDescent="0.25">
      <c r="A19" s="25">
        <v>15</v>
      </c>
      <c r="B19" s="37" t="s">
        <v>390</v>
      </c>
      <c r="C19" s="37"/>
    </row>
    <row r="20" spans="1:4" ht="173.25" x14ac:dyDescent="0.25">
      <c r="A20" s="25">
        <v>16</v>
      </c>
      <c r="B20" s="37" t="s">
        <v>391</v>
      </c>
      <c r="C20" s="37"/>
    </row>
    <row r="21" spans="1:4" ht="78.75" x14ac:dyDescent="0.25">
      <c r="A21" s="25">
        <v>17</v>
      </c>
      <c r="B21" s="37" t="s">
        <v>392</v>
      </c>
      <c r="C21" s="37"/>
    </row>
    <row r="22" spans="1:4" ht="78.75" x14ac:dyDescent="0.25">
      <c r="A22" s="25">
        <v>18</v>
      </c>
      <c r="B22" s="37" t="s">
        <v>393</v>
      </c>
      <c r="C22" s="37"/>
    </row>
    <row r="23" spans="1:4" s="22" customFormat="1" ht="27" customHeight="1" x14ac:dyDescent="0.25">
      <c r="A23" s="255" t="s">
        <v>394</v>
      </c>
      <c r="B23" s="255"/>
      <c r="C23" s="39">
        <v>0</v>
      </c>
      <c r="D23" s="27"/>
    </row>
    <row r="24" spans="1:4" s="22" customFormat="1" ht="31.5" x14ac:dyDescent="0.25">
      <c r="A24" s="25">
        <v>1</v>
      </c>
      <c r="B24" s="37" t="s">
        <v>395</v>
      </c>
      <c r="C24" s="37"/>
      <c r="D24" s="26"/>
    </row>
    <row r="25" spans="1:4" s="22" customFormat="1" ht="47.25" x14ac:dyDescent="0.25">
      <c r="A25" s="25">
        <v>2</v>
      </c>
      <c r="B25" s="37" t="s">
        <v>396</v>
      </c>
      <c r="C25" s="37"/>
      <c r="D25" s="26"/>
    </row>
    <row r="26" spans="1:4" s="22" customFormat="1" ht="31.5" x14ac:dyDescent="0.25">
      <c r="A26" s="25">
        <v>3</v>
      </c>
      <c r="B26" s="37" t="s">
        <v>397</v>
      </c>
      <c r="C26" s="37"/>
      <c r="D26" s="26"/>
    </row>
    <row r="27" spans="1:4" s="22" customFormat="1" ht="31.5" x14ac:dyDescent="0.25">
      <c r="A27" s="25">
        <v>4</v>
      </c>
      <c r="B27" s="37" t="s">
        <v>398</v>
      </c>
      <c r="C27" s="37"/>
    </row>
    <row r="28" spans="1:4" s="22" customFormat="1" ht="31.5" x14ac:dyDescent="0.25">
      <c r="A28" s="25">
        <v>5</v>
      </c>
      <c r="B28" s="37" t="s">
        <v>399</v>
      </c>
      <c r="C28" s="37"/>
    </row>
    <row r="29" spans="1:4" s="22" customFormat="1" ht="31.5" x14ac:dyDescent="0.25">
      <c r="A29" s="25">
        <v>6</v>
      </c>
      <c r="B29" s="37" t="s">
        <v>400</v>
      </c>
      <c r="C29" s="37"/>
    </row>
    <row r="30" spans="1:4" s="22" customFormat="1" ht="31.5" x14ac:dyDescent="0.25">
      <c r="A30" s="25">
        <v>7</v>
      </c>
      <c r="B30" s="37" t="s">
        <v>401</v>
      </c>
      <c r="C30" s="37"/>
    </row>
    <row r="31" spans="1:4" s="22" customFormat="1" ht="31.5" x14ac:dyDescent="0.25">
      <c r="A31" s="25">
        <v>8</v>
      </c>
      <c r="B31" s="37" t="s">
        <v>402</v>
      </c>
      <c r="C31" s="37"/>
    </row>
    <row r="32" spans="1:4" s="22" customFormat="1" ht="31.5" x14ac:dyDescent="0.25">
      <c r="A32" s="25">
        <v>9</v>
      </c>
      <c r="B32" s="37" t="s">
        <v>403</v>
      </c>
      <c r="C32" s="37"/>
    </row>
    <row r="33" spans="1:3" s="22" customFormat="1" ht="47.25" x14ac:dyDescent="0.25">
      <c r="A33" s="25">
        <v>10</v>
      </c>
      <c r="B33" s="37" t="s">
        <v>404</v>
      </c>
      <c r="C33" s="37"/>
    </row>
    <row r="34" spans="1:3" s="22" customFormat="1" ht="47.25" x14ac:dyDescent="0.25">
      <c r="A34" s="25">
        <v>11</v>
      </c>
      <c r="B34" s="37" t="s">
        <v>405</v>
      </c>
      <c r="C34" s="37"/>
    </row>
    <row r="35" spans="1:3" s="22" customFormat="1" ht="31.5" x14ac:dyDescent="0.25">
      <c r="A35" s="25">
        <v>12</v>
      </c>
      <c r="B35" s="37" t="s">
        <v>406</v>
      </c>
      <c r="C35" s="37"/>
    </row>
    <row r="36" spans="1:3" s="22" customFormat="1" ht="31.5" x14ac:dyDescent="0.25">
      <c r="A36" s="25">
        <v>13</v>
      </c>
      <c r="B36" s="37" t="s">
        <v>407</v>
      </c>
      <c r="C36" s="37"/>
    </row>
    <row r="37" spans="1:3" s="22" customFormat="1" ht="31.5" x14ac:dyDescent="0.25">
      <c r="A37" s="25">
        <v>14</v>
      </c>
      <c r="B37" s="37" t="s">
        <v>408</v>
      </c>
      <c r="C37" s="37"/>
    </row>
    <row r="38" spans="1:3" s="22" customFormat="1" ht="31.5" x14ac:dyDescent="0.25">
      <c r="A38" s="25">
        <v>15</v>
      </c>
      <c r="B38" s="37" t="s">
        <v>409</v>
      </c>
      <c r="C38" s="37"/>
    </row>
    <row r="39" spans="1:3" s="22" customFormat="1" ht="31.5" x14ac:dyDescent="0.25">
      <c r="A39" s="25">
        <v>16</v>
      </c>
      <c r="B39" s="38" t="s">
        <v>410</v>
      </c>
      <c r="C39" s="37"/>
    </row>
    <row r="40" spans="1:3" s="22" customFormat="1" ht="24" customHeight="1" x14ac:dyDescent="0.25">
      <c r="A40" s="255" t="s">
        <v>411</v>
      </c>
      <c r="B40" s="255"/>
      <c r="C40" s="39">
        <v>0</v>
      </c>
    </row>
    <row r="41" spans="1:3" s="22" customFormat="1" ht="47.25" x14ac:dyDescent="0.25">
      <c r="A41" s="25">
        <v>17</v>
      </c>
      <c r="B41" s="37" t="s">
        <v>412</v>
      </c>
      <c r="C41" s="37"/>
    </row>
    <row r="42" spans="1:3" s="22" customFormat="1" ht="47.25" x14ac:dyDescent="0.25">
      <c r="A42" s="25">
        <v>18</v>
      </c>
      <c r="B42" s="37" t="s">
        <v>413</v>
      </c>
      <c r="C42" s="37"/>
    </row>
    <row r="43" spans="1:3" s="22" customFormat="1" ht="47.25" x14ac:dyDescent="0.25">
      <c r="A43" s="25">
        <v>19</v>
      </c>
      <c r="B43" s="37" t="s">
        <v>414</v>
      </c>
      <c r="C43" s="37"/>
    </row>
    <row r="44" spans="1:3" s="22" customFormat="1" ht="47.25" x14ac:dyDescent="0.25">
      <c r="A44" s="25">
        <v>20</v>
      </c>
      <c r="B44" s="37" t="s">
        <v>415</v>
      </c>
      <c r="C44" s="37"/>
    </row>
    <row r="45" spans="1:3" s="22" customFormat="1" ht="31.5" x14ac:dyDescent="0.25">
      <c r="A45" s="25">
        <v>21</v>
      </c>
      <c r="B45" s="37" t="s">
        <v>416</v>
      </c>
      <c r="C45" s="37"/>
    </row>
    <row r="46" spans="1:3" s="22" customFormat="1" ht="31.5" x14ac:dyDescent="0.25">
      <c r="A46" s="25">
        <v>22</v>
      </c>
      <c r="B46" s="37" t="s">
        <v>417</v>
      </c>
      <c r="C46" s="37"/>
    </row>
    <row r="47" spans="1:3" s="22" customFormat="1" ht="53.25" customHeight="1" x14ac:dyDescent="0.25">
      <c r="A47" s="25">
        <v>23</v>
      </c>
      <c r="B47" s="37" t="s">
        <v>418</v>
      </c>
      <c r="C47" s="37"/>
    </row>
    <row r="48" spans="1:3" s="22" customFormat="1" ht="31.5" x14ac:dyDescent="0.25">
      <c r="A48" s="25">
        <v>24</v>
      </c>
      <c r="B48" s="37" t="s">
        <v>419</v>
      </c>
      <c r="C48" s="37"/>
    </row>
    <row r="49" spans="1:3" s="22" customFormat="1" ht="31.5" x14ac:dyDescent="0.25">
      <c r="A49" s="25">
        <v>25</v>
      </c>
      <c r="B49" s="37" t="s">
        <v>420</v>
      </c>
      <c r="C49" s="37"/>
    </row>
    <row r="50" spans="1:3" s="22" customFormat="1" ht="31.5" x14ac:dyDescent="0.25">
      <c r="A50" s="25">
        <v>26</v>
      </c>
      <c r="B50" s="37" t="s">
        <v>421</v>
      </c>
      <c r="C50" s="37"/>
    </row>
    <row r="51" spans="1:3" s="22" customFormat="1" ht="31.5" x14ac:dyDescent="0.25">
      <c r="A51" s="25">
        <v>27</v>
      </c>
      <c r="B51" s="37" t="s">
        <v>422</v>
      </c>
      <c r="C51" s="37"/>
    </row>
    <row r="52" spans="1:3" s="22" customFormat="1" ht="47.25" x14ac:dyDescent="0.25">
      <c r="A52" s="25">
        <v>28</v>
      </c>
      <c r="B52" s="37" t="s">
        <v>423</v>
      </c>
      <c r="C52" s="37"/>
    </row>
    <row r="53" spans="1:3" s="22" customFormat="1" ht="31.5" x14ac:dyDescent="0.25">
      <c r="A53" s="25">
        <v>29</v>
      </c>
      <c r="B53" s="37" t="s">
        <v>424</v>
      </c>
      <c r="C53" s="37"/>
    </row>
    <row r="54" spans="1:3" s="22" customFormat="1" ht="31.5" x14ac:dyDescent="0.25">
      <c r="A54" s="25">
        <v>30</v>
      </c>
      <c r="B54" s="37" t="s">
        <v>425</v>
      </c>
      <c r="C54" s="37"/>
    </row>
    <row r="55" spans="1:3" s="22" customFormat="1" ht="47.25" x14ac:dyDescent="0.25">
      <c r="A55" s="25">
        <v>31</v>
      </c>
      <c r="B55" s="37" t="s">
        <v>429</v>
      </c>
      <c r="C55" s="37"/>
    </row>
    <row r="56" spans="1:3" s="22" customFormat="1" ht="47.25" x14ac:dyDescent="0.25">
      <c r="A56" s="25">
        <v>32</v>
      </c>
      <c r="B56" s="37" t="s">
        <v>426</v>
      </c>
      <c r="C56" s="37"/>
    </row>
    <row r="57" spans="1:3" s="22" customFormat="1" ht="47.25" x14ac:dyDescent="0.25">
      <c r="A57" s="25">
        <v>33</v>
      </c>
      <c r="B57" s="37" t="s">
        <v>427</v>
      </c>
      <c r="C57" s="37"/>
    </row>
    <row r="58" spans="1:3" s="22" customFormat="1" ht="47.25" x14ac:dyDescent="0.25">
      <c r="A58" s="25">
        <v>34</v>
      </c>
      <c r="B58" s="37" t="s">
        <v>428</v>
      </c>
      <c r="C58" s="37"/>
    </row>
    <row r="59" spans="1:3" s="22" customFormat="1" ht="30.75" customHeight="1" x14ac:dyDescent="0.25">
      <c r="A59" s="250" t="s">
        <v>354</v>
      </c>
      <c r="B59" s="250"/>
      <c r="C59" s="40">
        <f>SUM(C4:C58)</f>
        <v>0</v>
      </c>
    </row>
    <row r="60" spans="1:3" s="22" customFormat="1" x14ac:dyDescent="0.25">
      <c r="A60" s="12"/>
      <c r="B60" s="12"/>
      <c r="C60" s="29"/>
    </row>
  </sheetData>
  <mergeCells count="7">
    <mergeCell ref="A59:B59"/>
    <mergeCell ref="A1:C1"/>
    <mergeCell ref="B2:C2"/>
    <mergeCell ref="A4:B4"/>
    <mergeCell ref="A23:B23"/>
    <mergeCell ref="A40:B40"/>
    <mergeCell ref="A3:C3"/>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1"/>
  <sheetViews>
    <sheetView zoomScale="85" zoomScaleNormal="85" workbookViewId="0">
      <pane ySplit="4" topLeftCell="A5" activePane="bottomLeft" state="frozen"/>
      <selection pane="bottomLeft" activeCell="A2" sqref="A2:J2"/>
    </sheetView>
  </sheetViews>
  <sheetFormatPr baseColWidth="10" defaultRowHeight="15.75" x14ac:dyDescent="0.25"/>
  <cols>
    <col min="1" max="1" width="4.5703125" style="12" customWidth="1"/>
    <col min="2" max="2" width="30.85546875" style="12" customWidth="1"/>
    <col min="3" max="3" width="13.28515625" style="9" customWidth="1"/>
    <col min="4" max="4" width="14.5703125" style="9" customWidth="1"/>
    <col min="5" max="7" width="13.28515625" style="10" customWidth="1"/>
    <col min="8" max="9" width="13.28515625" style="11" customWidth="1"/>
    <col min="10" max="10" width="13.28515625" style="1" customWidth="1"/>
    <col min="11" max="13" width="11.42578125" style="1"/>
  </cols>
  <sheetData>
    <row r="1" spans="1:13" ht="94.5" customHeight="1" x14ac:dyDescent="0.25">
      <c r="A1" s="188" t="s">
        <v>515</v>
      </c>
      <c r="B1" s="188"/>
      <c r="C1" s="188"/>
      <c r="D1" s="188"/>
      <c r="E1" s="188"/>
      <c r="F1" s="188"/>
      <c r="G1" s="188"/>
      <c r="H1" s="188"/>
      <c r="I1" s="188"/>
      <c r="J1" s="188"/>
    </row>
    <row r="2" spans="1:13" s="92" customFormat="1" ht="129.75" customHeight="1" x14ac:dyDescent="0.25">
      <c r="A2" s="189" t="s">
        <v>516</v>
      </c>
      <c r="B2" s="189"/>
      <c r="C2" s="189"/>
      <c r="D2" s="189"/>
      <c r="E2" s="189"/>
      <c r="F2" s="189"/>
      <c r="G2" s="189"/>
      <c r="H2" s="189"/>
      <c r="I2" s="189"/>
      <c r="J2" s="189"/>
      <c r="K2" s="91"/>
      <c r="L2" s="91"/>
      <c r="M2" s="91"/>
    </row>
    <row r="3" spans="1:13" s="92" customFormat="1" x14ac:dyDescent="0.25">
      <c r="A3" s="190"/>
      <c r="B3" s="190"/>
      <c r="C3" s="190"/>
      <c r="D3" s="190"/>
      <c r="E3" s="190"/>
      <c r="F3" s="190"/>
      <c r="G3" s="190"/>
      <c r="H3" s="190"/>
      <c r="I3" s="190"/>
      <c r="J3" s="190"/>
      <c r="K3" s="91"/>
      <c r="L3" s="91"/>
      <c r="M3" s="91"/>
    </row>
    <row r="4" spans="1:13" s="92" customFormat="1" ht="16.5" customHeight="1" x14ac:dyDescent="0.25">
      <c r="A4" s="191" t="s">
        <v>517</v>
      </c>
      <c r="B4" s="191"/>
      <c r="C4" s="191"/>
      <c r="D4" s="191"/>
      <c r="E4" s="191"/>
      <c r="F4" s="191"/>
      <c r="G4" s="191"/>
      <c r="H4" s="191"/>
      <c r="I4" s="191"/>
      <c r="J4" s="191"/>
      <c r="K4" s="91"/>
      <c r="L4" s="91"/>
      <c r="M4" s="91"/>
    </row>
    <row r="5" spans="1:13" s="92" customFormat="1" ht="15" customHeight="1" x14ac:dyDescent="0.25">
      <c r="A5" s="192" t="s">
        <v>518</v>
      </c>
      <c r="B5" s="192"/>
      <c r="C5" s="182"/>
      <c r="D5" s="182"/>
      <c r="E5" s="193" t="s">
        <v>519</v>
      </c>
      <c r="F5" s="193"/>
      <c r="G5" s="193"/>
      <c r="H5" s="194"/>
      <c r="I5" s="194"/>
      <c r="J5" s="194"/>
      <c r="K5" s="91"/>
      <c r="L5" s="91"/>
      <c r="M5" s="91"/>
    </row>
    <row r="6" spans="1:13" s="94" customFormat="1" ht="31.5" customHeight="1" x14ac:dyDescent="0.25">
      <c r="A6" s="186" t="s">
        <v>520</v>
      </c>
      <c r="B6" s="186"/>
      <c r="C6" s="195" t="s">
        <v>521</v>
      </c>
      <c r="D6" s="195"/>
      <c r="E6" s="195"/>
      <c r="F6" s="195"/>
      <c r="G6" s="165" t="s">
        <v>522</v>
      </c>
      <c r="H6" s="165"/>
      <c r="I6" s="165"/>
      <c r="J6" s="165"/>
      <c r="K6" s="93"/>
      <c r="L6" s="93"/>
      <c r="M6" s="93"/>
    </row>
    <row r="7" spans="1:13" s="94" customFormat="1" x14ac:dyDescent="0.25">
      <c r="A7" s="186" t="s">
        <v>523</v>
      </c>
      <c r="B7" s="186"/>
      <c r="C7" s="196"/>
      <c r="D7" s="196"/>
      <c r="E7" s="196"/>
      <c r="F7" s="196"/>
      <c r="G7" s="196"/>
      <c r="H7" s="196"/>
      <c r="I7" s="196"/>
      <c r="J7" s="196"/>
      <c r="K7" s="93"/>
      <c r="L7" s="93"/>
      <c r="M7" s="93"/>
    </row>
    <row r="8" spans="1:13" s="94" customFormat="1" ht="15" customHeight="1" x14ac:dyDescent="0.25">
      <c r="A8" s="186" t="s">
        <v>524</v>
      </c>
      <c r="B8" s="186"/>
      <c r="C8" s="182"/>
      <c r="D8" s="182"/>
      <c r="E8" s="182"/>
      <c r="F8" s="182"/>
      <c r="G8" s="182"/>
      <c r="H8" s="182"/>
      <c r="I8" s="182"/>
      <c r="J8" s="182"/>
      <c r="K8" s="93"/>
      <c r="L8" s="93"/>
      <c r="M8" s="93"/>
    </row>
    <row r="9" spans="1:13" s="94" customFormat="1" ht="15.75" customHeight="1" x14ac:dyDescent="0.25">
      <c r="A9" s="95" t="s">
        <v>525</v>
      </c>
      <c r="B9" s="96"/>
      <c r="C9" s="182"/>
      <c r="D9" s="182"/>
      <c r="E9" s="182"/>
      <c r="F9" s="182"/>
      <c r="G9" s="182"/>
      <c r="H9" s="182"/>
      <c r="I9" s="182"/>
      <c r="J9" s="182"/>
      <c r="K9" s="93"/>
      <c r="L9" s="93"/>
      <c r="M9" s="93"/>
    </row>
    <row r="10" spans="1:13" s="94" customFormat="1" ht="15.75" customHeight="1" x14ac:dyDescent="0.25">
      <c r="A10" s="186" t="s">
        <v>526</v>
      </c>
      <c r="B10" s="186"/>
      <c r="C10" s="182"/>
      <c r="D10" s="182"/>
      <c r="E10" s="182"/>
      <c r="F10" s="182"/>
      <c r="G10" s="182"/>
      <c r="H10" s="182"/>
      <c r="I10" s="182"/>
      <c r="J10" s="182"/>
      <c r="K10" s="93"/>
      <c r="L10" s="93"/>
      <c r="M10" s="93"/>
    </row>
    <row r="11" spans="1:13" s="94" customFormat="1" ht="15.75" customHeight="1" x14ac:dyDescent="0.25">
      <c r="A11" s="186" t="s">
        <v>527</v>
      </c>
      <c r="B11" s="186"/>
      <c r="C11" s="182"/>
      <c r="D11" s="182"/>
      <c r="E11" s="182"/>
      <c r="F11" s="182"/>
      <c r="G11" s="182"/>
      <c r="H11" s="182"/>
      <c r="I11" s="182"/>
      <c r="J11" s="182"/>
      <c r="K11" s="93"/>
      <c r="L11" s="93"/>
      <c r="M11" s="93"/>
    </row>
    <row r="12" spans="1:13" s="94" customFormat="1" ht="15.75" customHeight="1" x14ac:dyDescent="0.25">
      <c r="A12" s="186" t="s">
        <v>261</v>
      </c>
      <c r="B12" s="186"/>
      <c r="C12" s="182"/>
      <c r="D12" s="182"/>
      <c r="E12" s="182"/>
      <c r="F12" s="182"/>
      <c r="G12" s="182"/>
      <c r="H12" s="182"/>
      <c r="I12" s="182"/>
      <c r="J12" s="182"/>
      <c r="K12" s="93"/>
      <c r="L12" s="93"/>
      <c r="M12" s="93"/>
    </row>
    <row r="13" spans="1:13" s="94" customFormat="1" ht="15.75" customHeight="1" x14ac:dyDescent="0.25">
      <c r="A13" s="186" t="s">
        <v>528</v>
      </c>
      <c r="B13" s="186"/>
      <c r="C13" s="182"/>
      <c r="D13" s="182"/>
      <c r="E13" s="182"/>
      <c r="F13" s="182"/>
      <c r="G13" s="182"/>
      <c r="H13" s="182"/>
      <c r="I13" s="182"/>
      <c r="J13" s="182"/>
      <c r="K13" s="93"/>
      <c r="L13" s="93"/>
      <c r="M13" s="93"/>
    </row>
    <row r="14" spans="1:13" s="94" customFormat="1" ht="15.75" customHeight="1" x14ac:dyDescent="0.25">
      <c r="A14" s="186" t="s">
        <v>529</v>
      </c>
      <c r="B14" s="186"/>
      <c r="C14" s="182"/>
      <c r="D14" s="182"/>
      <c r="E14" s="182"/>
      <c r="F14" s="182"/>
      <c r="G14" s="182"/>
      <c r="H14" s="182"/>
      <c r="I14" s="182"/>
      <c r="J14" s="182"/>
      <c r="K14" s="93"/>
      <c r="L14" s="93"/>
      <c r="M14" s="93"/>
    </row>
    <row r="15" spans="1:13" s="94" customFormat="1" ht="15.75" customHeight="1" x14ac:dyDescent="0.25">
      <c r="A15" s="186" t="s">
        <v>530</v>
      </c>
      <c r="B15" s="186"/>
      <c r="C15" s="182"/>
      <c r="D15" s="182"/>
      <c r="E15" s="182"/>
      <c r="F15" s="182"/>
      <c r="G15" s="182"/>
      <c r="H15" s="182"/>
      <c r="I15" s="182"/>
      <c r="J15" s="182"/>
      <c r="K15" s="93"/>
      <c r="L15" s="93"/>
      <c r="M15" s="93"/>
    </row>
    <row r="16" spans="1:13" s="94" customFormat="1" ht="33" customHeight="1" x14ac:dyDescent="0.25">
      <c r="A16" s="175" t="s">
        <v>531</v>
      </c>
      <c r="B16" s="175"/>
      <c r="C16" s="97" t="s">
        <v>532</v>
      </c>
      <c r="D16" s="97"/>
      <c r="E16" s="98" t="s">
        <v>533</v>
      </c>
      <c r="F16" s="99"/>
      <c r="G16" s="97" t="s">
        <v>534</v>
      </c>
      <c r="H16" s="99"/>
      <c r="I16" s="98" t="s">
        <v>535</v>
      </c>
      <c r="J16" s="100"/>
      <c r="L16" s="101"/>
      <c r="M16" s="93"/>
    </row>
    <row r="17" spans="1:13" s="94" customFormat="1" ht="15.75" customHeight="1" x14ac:dyDescent="0.25">
      <c r="A17" s="176"/>
      <c r="B17" s="176"/>
      <c r="C17" s="176"/>
      <c r="D17" s="176"/>
      <c r="E17" s="176"/>
      <c r="F17" s="176"/>
      <c r="G17" s="176"/>
      <c r="H17" s="176"/>
      <c r="I17" s="176"/>
      <c r="J17" s="176"/>
      <c r="K17" s="93"/>
      <c r="L17" s="93"/>
      <c r="M17" s="93"/>
    </row>
    <row r="18" spans="1:13" s="94" customFormat="1" ht="31.5" customHeight="1" x14ac:dyDescent="0.25">
      <c r="A18" s="177" t="s">
        <v>536</v>
      </c>
      <c r="B18" s="177"/>
      <c r="C18" s="102" t="s">
        <v>537</v>
      </c>
      <c r="D18" s="103"/>
      <c r="E18" s="97" t="s">
        <v>538</v>
      </c>
      <c r="F18" s="104"/>
      <c r="G18" s="178" t="s">
        <v>539</v>
      </c>
      <c r="H18" s="179"/>
      <c r="I18" s="180"/>
      <c r="J18" s="98"/>
      <c r="K18" s="93"/>
      <c r="L18" s="93"/>
      <c r="M18" s="93"/>
    </row>
    <row r="19" spans="1:13" s="94" customFormat="1" ht="15.75" customHeight="1" x14ac:dyDescent="0.25">
      <c r="A19" s="181" t="s">
        <v>540</v>
      </c>
      <c r="B19" s="181"/>
      <c r="C19" s="186" t="s">
        <v>541</v>
      </c>
      <c r="D19" s="186"/>
      <c r="E19" s="182"/>
      <c r="F19" s="182"/>
      <c r="G19" s="182"/>
      <c r="H19" s="182"/>
      <c r="I19" s="182"/>
      <c r="J19" s="182"/>
      <c r="K19" s="93"/>
      <c r="L19" s="93"/>
      <c r="M19" s="93"/>
    </row>
    <row r="20" spans="1:13" s="94" customFormat="1" ht="16.5" x14ac:dyDescent="0.25">
      <c r="A20" s="181"/>
      <c r="B20" s="181"/>
      <c r="C20" s="186" t="s">
        <v>542</v>
      </c>
      <c r="D20" s="186"/>
      <c r="E20" s="183"/>
      <c r="F20" s="183"/>
      <c r="G20" s="183"/>
      <c r="H20" s="183"/>
      <c r="I20" s="183"/>
      <c r="J20" s="183"/>
      <c r="K20" s="93"/>
      <c r="L20" s="93"/>
      <c r="M20" s="93"/>
    </row>
    <row r="21" spans="1:13" s="94" customFormat="1" ht="15.75" customHeight="1" x14ac:dyDescent="0.25">
      <c r="A21" s="181"/>
      <c r="B21" s="181"/>
      <c r="C21" s="186" t="s">
        <v>543</v>
      </c>
      <c r="D21" s="186"/>
      <c r="E21" s="184"/>
      <c r="F21" s="184"/>
      <c r="G21" s="184"/>
      <c r="H21" s="184"/>
      <c r="I21" s="184"/>
      <c r="J21" s="184"/>
      <c r="K21" s="93"/>
      <c r="L21" s="93"/>
      <c r="M21" s="93"/>
    </row>
    <row r="22" spans="1:13" s="94" customFormat="1" ht="15.75" customHeight="1" x14ac:dyDescent="0.25">
      <c r="A22" s="181"/>
      <c r="B22" s="181"/>
      <c r="C22" s="186" t="s">
        <v>544</v>
      </c>
      <c r="D22" s="186"/>
      <c r="E22" s="185"/>
      <c r="F22" s="185"/>
      <c r="G22" s="185"/>
      <c r="H22" s="185"/>
      <c r="I22" s="185"/>
      <c r="J22" s="185"/>
      <c r="K22" s="93"/>
      <c r="L22" s="93"/>
      <c r="M22" s="93"/>
    </row>
    <row r="23" spans="1:13" s="94" customFormat="1" x14ac:dyDescent="0.25">
      <c r="A23" s="181"/>
      <c r="B23" s="181"/>
      <c r="C23" s="186" t="s">
        <v>545</v>
      </c>
      <c r="D23" s="186"/>
      <c r="E23" s="187"/>
      <c r="F23" s="187"/>
      <c r="G23" s="187"/>
      <c r="H23" s="187"/>
      <c r="I23" s="187"/>
      <c r="J23" s="187"/>
      <c r="K23" s="93"/>
      <c r="L23" s="93"/>
      <c r="M23" s="93"/>
    </row>
    <row r="24" spans="1:13" s="94" customFormat="1" ht="15.75" customHeight="1" x14ac:dyDescent="0.25">
      <c r="A24" s="181"/>
      <c r="B24" s="181"/>
      <c r="C24" s="95" t="s">
        <v>546</v>
      </c>
      <c r="D24" s="95"/>
      <c r="E24" s="185"/>
      <c r="F24" s="185"/>
      <c r="G24" s="185"/>
      <c r="H24" s="185"/>
      <c r="I24" s="185"/>
      <c r="J24" s="185"/>
      <c r="K24" s="93"/>
      <c r="L24" s="93"/>
      <c r="M24" s="93"/>
    </row>
    <row r="25" spans="1:13" s="94" customFormat="1" ht="16.5" x14ac:dyDescent="0.25">
      <c r="A25" s="158" t="s">
        <v>547</v>
      </c>
      <c r="B25" s="158"/>
      <c r="C25" s="158"/>
      <c r="D25" s="158"/>
      <c r="E25" s="158"/>
      <c r="F25" s="158"/>
      <c r="G25" s="158"/>
      <c r="H25" s="158"/>
      <c r="I25" s="158"/>
      <c r="J25" s="158"/>
      <c r="K25" s="93"/>
      <c r="L25" s="93"/>
      <c r="M25" s="93"/>
    </row>
    <row r="26" spans="1:13" s="106" customFormat="1" ht="15" customHeight="1" x14ac:dyDescent="0.25">
      <c r="A26" s="157" t="s">
        <v>548</v>
      </c>
      <c r="B26" s="157"/>
      <c r="C26" s="172"/>
      <c r="D26" s="173"/>
      <c r="E26" s="173"/>
      <c r="F26" s="173"/>
      <c r="G26" s="173"/>
      <c r="H26" s="173"/>
      <c r="I26" s="173"/>
      <c r="J26" s="174"/>
      <c r="K26" s="105"/>
      <c r="L26" s="105"/>
      <c r="M26" s="105"/>
    </row>
    <row r="27" spans="1:13" s="106" customFormat="1" ht="15" customHeight="1" x14ac:dyDescent="0.2">
      <c r="A27" s="157" t="s">
        <v>549</v>
      </c>
      <c r="B27" s="157"/>
      <c r="C27" s="169"/>
      <c r="D27" s="170"/>
      <c r="E27" s="170"/>
      <c r="F27" s="170"/>
      <c r="G27" s="170"/>
      <c r="H27" s="170"/>
      <c r="I27" s="170"/>
      <c r="J27" s="171"/>
      <c r="K27" s="105"/>
      <c r="L27" s="105"/>
      <c r="M27" s="105"/>
    </row>
    <row r="28" spans="1:13" s="106" customFormat="1" ht="16.5" x14ac:dyDescent="0.2">
      <c r="A28" s="157" t="s">
        <v>261</v>
      </c>
      <c r="B28" s="157"/>
      <c r="C28" s="169"/>
      <c r="D28" s="170"/>
      <c r="E28" s="170"/>
      <c r="F28" s="170"/>
      <c r="G28" s="170"/>
      <c r="H28" s="170"/>
      <c r="I28" s="170"/>
      <c r="J28" s="171"/>
      <c r="K28" s="105"/>
      <c r="L28" s="105"/>
      <c r="M28" s="105"/>
    </row>
    <row r="29" spans="1:13" s="106" customFormat="1" ht="14.25" customHeight="1" x14ac:dyDescent="0.2">
      <c r="A29" s="157" t="s">
        <v>550</v>
      </c>
      <c r="B29" s="157"/>
      <c r="C29" s="169"/>
      <c r="D29" s="170"/>
      <c r="E29" s="170"/>
      <c r="F29" s="170"/>
      <c r="G29" s="170"/>
      <c r="H29" s="170"/>
      <c r="I29" s="170"/>
      <c r="J29" s="171"/>
      <c r="K29" s="105"/>
      <c r="L29" s="105"/>
      <c r="M29" s="105"/>
    </row>
    <row r="30" spans="1:13" s="106" customFormat="1" ht="14.25" customHeight="1" x14ac:dyDescent="0.2">
      <c r="A30" s="157" t="s">
        <v>530</v>
      </c>
      <c r="B30" s="157"/>
      <c r="C30" s="166"/>
      <c r="D30" s="167"/>
      <c r="E30" s="167"/>
      <c r="F30" s="167"/>
      <c r="G30" s="167"/>
      <c r="H30" s="167"/>
      <c r="I30" s="167"/>
      <c r="J30" s="168"/>
      <c r="K30" s="105"/>
      <c r="L30" s="105"/>
      <c r="M30" s="105"/>
    </row>
    <row r="31" spans="1:13" s="106" customFormat="1" ht="14.25" customHeight="1" x14ac:dyDescent="0.2">
      <c r="A31" s="157" t="s">
        <v>551</v>
      </c>
      <c r="B31" s="157"/>
      <c r="C31" s="166"/>
      <c r="D31" s="167"/>
      <c r="E31" s="167"/>
      <c r="F31" s="167"/>
      <c r="G31" s="167"/>
      <c r="H31" s="167"/>
      <c r="I31" s="167"/>
      <c r="J31" s="168"/>
      <c r="K31" s="105"/>
      <c r="L31" s="105"/>
      <c r="M31" s="105"/>
    </row>
    <row r="32" spans="1:13" s="106" customFormat="1" ht="14.25" customHeight="1" x14ac:dyDescent="0.2">
      <c r="A32" s="157" t="s">
        <v>552</v>
      </c>
      <c r="B32" s="157"/>
      <c r="C32" s="166"/>
      <c r="D32" s="167"/>
      <c r="E32" s="167"/>
      <c r="F32" s="167"/>
      <c r="G32" s="167"/>
      <c r="H32" s="167"/>
      <c r="I32" s="167"/>
      <c r="J32" s="168"/>
      <c r="K32" s="105"/>
      <c r="L32" s="105"/>
      <c r="M32" s="105"/>
    </row>
    <row r="33" spans="1:13" s="106" customFormat="1" ht="15.75" customHeight="1" x14ac:dyDescent="0.2">
      <c r="A33" s="158" t="s">
        <v>262</v>
      </c>
      <c r="B33" s="158"/>
      <c r="C33" s="158"/>
      <c r="D33" s="158"/>
      <c r="E33" s="158"/>
      <c r="F33" s="158"/>
      <c r="G33" s="158"/>
      <c r="H33" s="158"/>
      <c r="I33" s="158"/>
      <c r="J33" s="158"/>
      <c r="K33" s="105"/>
      <c r="L33" s="105"/>
      <c r="M33" s="105"/>
    </row>
    <row r="34" spans="1:13" s="106" customFormat="1" ht="16.5" x14ac:dyDescent="0.2">
      <c r="A34" s="159" t="s">
        <v>553</v>
      </c>
      <c r="B34" s="158"/>
      <c r="C34" s="158"/>
      <c r="D34" s="158"/>
      <c r="E34" s="160"/>
      <c r="F34" s="164" t="s">
        <v>263</v>
      </c>
      <c r="G34" s="164"/>
      <c r="H34" s="164"/>
      <c r="I34" s="159" t="s">
        <v>13</v>
      </c>
      <c r="J34" s="160"/>
      <c r="K34" s="105"/>
      <c r="L34" s="105"/>
      <c r="M34" s="105"/>
    </row>
    <row r="35" spans="1:13" s="106" customFormat="1" ht="15.75" customHeight="1" x14ac:dyDescent="0.2">
      <c r="A35" s="161"/>
      <c r="B35" s="162"/>
      <c r="C35" s="162"/>
      <c r="D35" s="162"/>
      <c r="E35" s="163"/>
      <c r="F35" s="107" t="s">
        <v>259</v>
      </c>
      <c r="G35" s="108" t="s">
        <v>260</v>
      </c>
      <c r="H35" s="107" t="s">
        <v>554</v>
      </c>
      <c r="I35" s="161"/>
      <c r="J35" s="163"/>
      <c r="K35" s="105"/>
      <c r="L35" s="105"/>
      <c r="M35" s="105"/>
    </row>
    <row r="36" spans="1:13" s="106" customFormat="1" ht="15.75" customHeight="1" x14ac:dyDescent="0.25">
      <c r="A36" s="165" t="s">
        <v>14</v>
      </c>
      <c r="B36" s="165"/>
      <c r="C36" s="165"/>
      <c r="D36" s="165"/>
      <c r="E36" s="165"/>
      <c r="F36" s="109"/>
      <c r="G36" s="109"/>
      <c r="H36" s="110"/>
      <c r="I36" s="110"/>
      <c r="J36" s="110"/>
      <c r="K36" s="105"/>
      <c r="L36" s="105"/>
      <c r="M36" s="105"/>
    </row>
    <row r="37" spans="1:13" s="106" customFormat="1" ht="15.75" customHeight="1" x14ac:dyDescent="0.25">
      <c r="A37" s="165" t="s">
        <v>555</v>
      </c>
      <c r="B37" s="165"/>
      <c r="C37" s="165"/>
      <c r="D37" s="165"/>
      <c r="E37" s="165"/>
      <c r="F37" s="111"/>
      <c r="G37" s="111"/>
      <c r="H37" s="111"/>
      <c r="I37" s="111"/>
      <c r="J37" s="110"/>
      <c r="K37" s="105"/>
      <c r="L37" s="105"/>
      <c r="M37" s="105"/>
    </row>
    <row r="38" spans="1:13" s="106" customFormat="1" x14ac:dyDescent="0.25">
      <c r="A38" s="157" t="s">
        <v>15</v>
      </c>
      <c r="B38" s="157"/>
      <c r="C38" s="157"/>
      <c r="D38" s="157"/>
      <c r="E38" s="157"/>
      <c r="F38" s="109"/>
      <c r="G38" s="109"/>
      <c r="H38" s="110"/>
      <c r="I38" s="110"/>
      <c r="J38" s="110"/>
      <c r="K38" s="105"/>
      <c r="L38" s="105"/>
      <c r="M38" s="105"/>
    </row>
    <row r="39" spans="1:13" s="106" customFormat="1" ht="15.75" customHeight="1" x14ac:dyDescent="0.25">
      <c r="A39" s="157" t="s">
        <v>16</v>
      </c>
      <c r="B39" s="157"/>
      <c r="C39" s="157"/>
      <c r="D39" s="157"/>
      <c r="E39" s="157"/>
      <c r="F39" s="111"/>
      <c r="G39" s="111"/>
      <c r="H39" s="111"/>
      <c r="I39" s="111"/>
      <c r="J39" s="110"/>
      <c r="K39" s="105"/>
      <c r="L39" s="105"/>
      <c r="M39" s="105"/>
    </row>
    <row r="40" spans="1:13" s="106" customFormat="1" ht="15.75" customHeight="1" x14ac:dyDescent="0.25">
      <c r="A40" s="157" t="s">
        <v>556</v>
      </c>
      <c r="B40" s="157"/>
      <c r="C40" s="157"/>
      <c r="D40" s="157"/>
      <c r="E40" s="157"/>
      <c r="F40" s="109"/>
      <c r="G40" s="109"/>
      <c r="H40" s="110"/>
      <c r="I40" s="110"/>
      <c r="J40" s="110"/>
      <c r="K40" s="105"/>
      <c r="L40" s="105"/>
      <c r="M40" s="105"/>
    </row>
    <row r="41" spans="1:13" s="106" customFormat="1" ht="15.75" customHeight="1" x14ac:dyDescent="0.25">
      <c r="A41" s="157" t="s">
        <v>17</v>
      </c>
      <c r="B41" s="157"/>
      <c r="C41" s="157"/>
      <c r="D41" s="157"/>
      <c r="E41" s="157"/>
      <c r="F41" s="109"/>
      <c r="G41" s="109"/>
      <c r="H41" s="110"/>
      <c r="I41" s="110"/>
      <c r="J41" s="110"/>
      <c r="K41" s="105"/>
      <c r="L41" s="105"/>
      <c r="M41" s="105"/>
    </row>
    <row r="42" spans="1:13" s="106" customFormat="1" ht="15.75" customHeight="1" x14ac:dyDescent="0.25">
      <c r="A42" s="157" t="s">
        <v>557</v>
      </c>
      <c r="B42" s="157"/>
      <c r="C42" s="157"/>
      <c r="D42" s="157"/>
      <c r="E42" s="157"/>
      <c r="F42" s="109"/>
      <c r="G42" s="109"/>
      <c r="H42" s="110"/>
      <c r="I42" s="110"/>
      <c r="J42" s="110"/>
      <c r="K42" s="105"/>
      <c r="L42" s="105"/>
      <c r="M42" s="105"/>
    </row>
    <row r="43" spans="1:13" s="106" customFormat="1" ht="33" customHeight="1" x14ac:dyDescent="0.25">
      <c r="A43" s="157" t="s">
        <v>558</v>
      </c>
      <c r="B43" s="157"/>
      <c r="C43" s="157"/>
      <c r="D43" s="157"/>
      <c r="E43" s="157"/>
      <c r="F43" s="109"/>
      <c r="G43" s="109"/>
      <c r="H43" s="110"/>
      <c r="I43" s="110"/>
      <c r="J43" s="110"/>
      <c r="K43" s="105"/>
      <c r="L43" s="105"/>
      <c r="M43" s="105"/>
    </row>
    <row r="44" spans="1:13" s="106" customFormat="1" ht="15" customHeight="1" x14ac:dyDescent="0.25">
      <c r="A44" s="157" t="s">
        <v>559</v>
      </c>
      <c r="B44" s="157"/>
      <c r="C44" s="157"/>
      <c r="D44" s="157"/>
      <c r="E44" s="157"/>
      <c r="F44" s="109"/>
      <c r="G44" s="109"/>
      <c r="H44" s="110"/>
      <c r="I44" s="110"/>
      <c r="J44" s="110"/>
      <c r="K44" s="105"/>
      <c r="L44" s="105"/>
      <c r="M44" s="105"/>
    </row>
    <row r="45" spans="1:13" s="106" customFormat="1" ht="13.5" customHeight="1" x14ac:dyDescent="0.2">
      <c r="A45" s="158"/>
      <c r="B45" s="158"/>
      <c r="C45" s="158"/>
      <c r="D45" s="158"/>
      <c r="E45" s="158"/>
      <c r="F45" s="158"/>
      <c r="G45" s="158"/>
      <c r="H45" s="158"/>
      <c r="I45" s="158"/>
      <c r="J45" s="158"/>
      <c r="K45" s="105"/>
      <c r="L45" s="105"/>
      <c r="M45" s="105"/>
    </row>
    <row r="46" spans="1:13" s="106" customFormat="1" ht="51.75" customHeight="1" x14ac:dyDescent="0.25">
      <c r="A46" s="110"/>
      <c r="B46" s="157" t="s">
        <v>560</v>
      </c>
      <c r="C46" s="157"/>
      <c r="D46" s="157"/>
      <c r="E46" s="157"/>
      <c r="F46" s="157"/>
      <c r="G46" s="157"/>
      <c r="H46" s="157"/>
      <c r="I46" s="157"/>
      <c r="J46" s="157"/>
      <c r="K46" s="105"/>
      <c r="L46" s="105"/>
      <c r="M46" s="105"/>
    </row>
    <row r="47" spans="1:13" s="106" customFormat="1" ht="52.5" customHeight="1" x14ac:dyDescent="0.25">
      <c r="A47" s="110"/>
      <c r="B47" s="157" t="s">
        <v>561</v>
      </c>
      <c r="C47" s="157"/>
      <c r="D47" s="157"/>
      <c r="E47" s="157"/>
      <c r="F47" s="157"/>
      <c r="G47" s="157"/>
      <c r="H47" s="157"/>
      <c r="I47" s="157"/>
      <c r="J47" s="157"/>
      <c r="K47" s="105"/>
      <c r="L47" s="105"/>
      <c r="M47" s="105"/>
    </row>
    <row r="48" spans="1:13" s="106" customFormat="1" ht="33.75" customHeight="1" x14ac:dyDescent="0.25">
      <c r="A48" s="110"/>
      <c r="B48" s="157" t="s">
        <v>562</v>
      </c>
      <c r="C48" s="157"/>
      <c r="D48" s="157"/>
      <c r="E48" s="157"/>
      <c r="F48" s="157"/>
      <c r="G48" s="157"/>
      <c r="H48" s="157"/>
      <c r="I48" s="157"/>
      <c r="J48" s="157"/>
      <c r="K48" s="105"/>
      <c r="L48" s="105"/>
      <c r="M48" s="105"/>
    </row>
    <row r="49" spans="1:13" s="106" customFormat="1" ht="16.5" x14ac:dyDescent="0.25">
      <c r="A49" s="112"/>
      <c r="B49" s="112"/>
      <c r="C49" s="113"/>
      <c r="D49" s="113"/>
      <c r="E49" s="113"/>
      <c r="F49" s="113"/>
      <c r="G49" s="113"/>
      <c r="H49" s="114"/>
      <c r="I49" s="114"/>
      <c r="J49" s="115"/>
      <c r="K49" s="105"/>
      <c r="L49" s="105"/>
      <c r="M49" s="105"/>
    </row>
    <row r="50" spans="1:13" s="106" customFormat="1" ht="13.5" customHeight="1" x14ac:dyDescent="0.2">
      <c r="A50" s="153" t="s">
        <v>563</v>
      </c>
      <c r="B50" s="153"/>
      <c r="C50" s="153"/>
      <c r="D50" s="153"/>
      <c r="E50" s="153"/>
      <c r="F50" s="153"/>
      <c r="G50" s="153"/>
      <c r="H50" s="153"/>
      <c r="I50" s="153"/>
      <c r="J50" s="153"/>
      <c r="K50" s="105"/>
      <c r="L50" s="105"/>
      <c r="M50" s="105"/>
    </row>
    <row r="51" spans="1:13" s="106" customFormat="1" ht="13.5" customHeight="1" x14ac:dyDescent="0.25">
      <c r="A51" s="154" t="s">
        <v>564</v>
      </c>
      <c r="B51" s="154"/>
      <c r="C51" s="154"/>
      <c r="D51" s="154"/>
      <c r="E51" s="154"/>
      <c r="F51" s="154"/>
      <c r="G51" s="154"/>
      <c r="H51" s="154"/>
      <c r="I51" s="154"/>
      <c r="J51" s="154"/>
      <c r="K51" s="105"/>
      <c r="L51" s="105"/>
      <c r="M51" s="105"/>
    </row>
    <row r="52" spans="1:13" s="94" customFormat="1" ht="16.5" x14ac:dyDescent="0.25">
      <c r="A52" s="116"/>
      <c r="B52" s="116"/>
      <c r="C52" s="116"/>
      <c r="D52" s="116"/>
      <c r="E52" s="116"/>
      <c r="F52" s="116"/>
      <c r="G52" s="116"/>
      <c r="H52" s="116"/>
      <c r="I52" s="116"/>
      <c r="J52" s="117"/>
      <c r="K52" s="93"/>
      <c r="L52" s="93"/>
      <c r="M52" s="93"/>
    </row>
    <row r="53" spans="1:13" s="94" customFormat="1" ht="16.5" x14ac:dyDescent="0.25">
      <c r="A53" s="155" t="s">
        <v>565</v>
      </c>
      <c r="B53" s="155"/>
      <c r="C53" s="155"/>
      <c r="D53" s="155"/>
      <c r="E53" s="155"/>
      <c r="F53" s="155"/>
      <c r="G53" s="155"/>
      <c r="H53" s="155"/>
      <c r="I53" s="155"/>
      <c r="J53" s="155"/>
      <c r="K53" s="93"/>
      <c r="L53" s="93"/>
      <c r="M53" s="93"/>
    </row>
    <row r="54" spans="1:13" s="94" customFormat="1" ht="50.25" customHeight="1" x14ac:dyDescent="0.25">
      <c r="A54" s="118"/>
      <c r="B54" s="118"/>
      <c r="C54" s="118"/>
      <c r="D54" s="118"/>
      <c r="E54" s="118"/>
      <c r="F54" s="118"/>
      <c r="G54" s="118"/>
      <c r="H54" s="118"/>
      <c r="I54" s="118"/>
      <c r="J54" s="117"/>
      <c r="K54" s="93"/>
      <c r="L54" s="93"/>
      <c r="M54" s="93"/>
    </row>
    <row r="55" spans="1:13" s="94" customFormat="1" ht="16.5" x14ac:dyDescent="0.25">
      <c r="A55" s="156" t="s">
        <v>566</v>
      </c>
      <c r="B55" s="156"/>
      <c r="C55" s="156"/>
      <c r="D55" s="156"/>
      <c r="E55" s="156"/>
      <c r="F55" s="156"/>
      <c r="G55" s="156"/>
      <c r="H55" s="156"/>
      <c r="I55" s="156"/>
      <c r="J55" s="156"/>
      <c r="K55" s="93"/>
      <c r="L55" s="93"/>
      <c r="M55" s="93"/>
    </row>
    <row r="56" spans="1:13" s="94" customFormat="1" ht="15" x14ac:dyDescent="0.25">
      <c r="A56" s="119"/>
      <c r="B56" s="119"/>
      <c r="C56" s="119"/>
      <c r="D56" s="119"/>
      <c r="E56" s="119"/>
      <c r="F56" s="119"/>
      <c r="G56" s="119"/>
      <c r="H56" s="119"/>
      <c r="I56" s="119"/>
      <c r="J56" s="120"/>
      <c r="K56" s="93"/>
      <c r="L56" s="93"/>
      <c r="M56" s="93"/>
    </row>
    <row r="57" spans="1:13" s="94" customFormat="1" ht="15" x14ac:dyDescent="0.25">
      <c r="A57" s="105"/>
      <c r="B57" s="105"/>
      <c r="C57" s="105"/>
      <c r="D57" s="105"/>
      <c r="E57" s="105"/>
      <c r="F57" s="105"/>
      <c r="G57" s="106"/>
      <c r="H57" s="106"/>
      <c r="I57" s="106"/>
      <c r="J57" s="93"/>
      <c r="K57" s="93"/>
      <c r="L57" s="93"/>
      <c r="M57" s="93"/>
    </row>
    <row r="58" spans="1:13" s="94" customFormat="1" ht="15" x14ac:dyDescent="0.25">
      <c r="A58" s="105"/>
      <c r="B58" s="105"/>
      <c r="C58" s="105"/>
      <c r="D58" s="105"/>
      <c r="E58" s="105"/>
      <c r="F58" s="105"/>
      <c r="G58" s="106"/>
      <c r="H58" s="106"/>
      <c r="I58" s="106"/>
      <c r="J58" s="93"/>
      <c r="K58" s="93"/>
      <c r="L58" s="93"/>
      <c r="M58" s="93"/>
    </row>
    <row r="59" spans="1:13" s="94" customFormat="1" ht="15" x14ac:dyDescent="0.25">
      <c r="A59" s="105"/>
      <c r="B59" s="105"/>
      <c r="C59" s="105"/>
      <c r="D59" s="105"/>
      <c r="E59" s="105"/>
      <c r="F59" s="105"/>
      <c r="G59" s="106"/>
      <c r="H59" s="106"/>
      <c r="I59" s="106"/>
      <c r="J59" s="93"/>
      <c r="K59" s="93"/>
      <c r="L59" s="93"/>
      <c r="M59" s="93"/>
    </row>
    <row r="60" spans="1:13" s="94" customFormat="1" ht="15" x14ac:dyDescent="0.25">
      <c r="A60" s="105"/>
      <c r="B60" s="105"/>
      <c r="C60" s="105"/>
      <c r="D60" s="105"/>
      <c r="E60" s="105"/>
      <c r="F60" s="105"/>
      <c r="G60" s="106"/>
      <c r="H60" s="106"/>
      <c r="I60" s="106"/>
      <c r="J60" s="93"/>
      <c r="K60" s="93"/>
      <c r="L60" s="93"/>
      <c r="M60" s="93"/>
    </row>
    <row r="61" spans="1:13" s="94" customFormat="1" ht="15" x14ac:dyDescent="0.25">
      <c r="A61" s="93"/>
      <c r="B61" s="93"/>
      <c r="C61" s="93"/>
      <c r="D61" s="93"/>
      <c r="E61" s="93"/>
      <c r="F61" s="93"/>
      <c r="J61" s="93"/>
      <c r="K61" s="93"/>
      <c r="L61" s="93"/>
      <c r="M61" s="93"/>
    </row>
  </sheetData>
  <mergeCells count="80">
    <mergeCell ref="A39:E39"/>
    <mergeCell ref="A40:E40"/>
    <mergeCell ref="A41:E41"/>
    <mergeCell ref="A42:E42"/>
    <mergeCell ref="A43:E43"/>
    <mergeCell ref="C8:J8"/>
    <mergeCell ref="A7:B7"/>
    <mergeCell ref="A8:B8"/>
    <mergeCell ref="C6:F6"/>
    <mergeCell ref="A38:E38"/>
    <mergeCell ref="A6:B6"/>
    <mergeCell ref="G6:J6"/>
    <mergeCell ref="C7:J7"/>
    <mergeCell ref="C9:J9"/>
    <mergeCell ref="A10:B10"/>
    <mergeCell ref="C10:J10"/>
    <mergeCell ref="A11:B11"/>
    <mergeCell ref="C11:J11"/>
    <mergeCell ref="A12:B12"/>
    <mergeCell ref="C12:J12"/>
    <mergeCell ref="A13:B13"/>
    <mergeCell ref="A1:J1"/>
    <mergeCell ref="A2:J2"/>
    <mergeCell ref="A3:J3"/>
    <mergeCell ref="A4:J4"/>
    <mergeCell ref="A5:B5"/>
    <mergeCell ref="C5:D5"/>
    <mergeCell ref="E5:G5"/>
    <mergeCell ref="H5:J5"/>
    <mergeCell ref="C13:J13"/>
    <mergeCell ref="A14:B14"/>
    <mergeCell ref="C14:J14"/>
    <mergeCell ref="A15:B15"/>
    <mergeCell ref="C15:J15"/>
    <mergeCell ref="A16:B16"/>
    <mergeCell ref="A17:J17"/>
    <mergeCell ref="A18:B18"/>
    <mergeCell ref="G18:I18"/>
    <mergeCell ref="A19:B24"/>
    <mergeCell ref="E19:J19"/>
    <mergeCell ref="E20:J20"/>
    <mergeCell ref="E21:J21"/>
    <mergeCell ref="E22:J22"/>
    <mergeCell ref="C23:D23"/>
    <mergeCell ref="E23:J23"/>
    <mergeCell ref="E24:J24"/>
    <mergeCell ref="C19:D19"/>
    <mergeCell ref="C21:D21"/>
    <mergeCell ref="C22:D22"/>
    <mergeCell ref="C20:D20"/>
    <mergeCell ref="A25:J25"/>
    <mergeCell ref="A26:B26"/>
    <mergeCell ref="C26:J26"/>
    <mergeCell ref="A27:B27"/>
    <mergeCell ref="C27:J27"/>
    <mergeCell ref="A28:B28"/>
    <mergeCell ref="C28:J28"/>
    <mergeCell ref="A29:B29"/>
    <mergeCell ref="C29:J29"/>
    <mergeCell ref="A30:B30"/>
    <mergeCell ref="C30:J30"/>
    <mergeCell ref="A31:B31"/>
    <mergeCell ref="C31:J31"/>
    <mergeCell ref="A32:B32"/>
    <mergeCell ref="C32:J32"/>
    <mergeCell ref="A33:J33"/>
    <mergeCell ref="A34:E35"/>
    <mergeCell ref="F34:H34"/>
    <mergeCell ref="I34:J35"/>
    <mergeCell ref="A36:E36"/>
    <mergeCell ref="A37:E37"/>
    <mergeCell ref="A50:J50"/>
    <mergeCell ref="A51:J51"/>
    <mergeCell ref="A53:J53"/>
    <mergeCell ref="A55:J55"/>
    <mergeCell ref="A44:E44"/>
    <mergeCell ref="A45:J45"/>
    <mergeCell ref="B46:J46"/>
    <mergeCell ref="B47:J47"/>
    <mergeCell ref="B48:J48"/>
  </mergeCells>
  <printOptions horizontalCentered="1" verticalCentered="1"/>
  <pageMargins left="0.70866141732283472" right="0.70866141732283472" top="0.74803149606299213" bottom="0.74803149606299213" header="0.31496062992125984" footer="0.31496062992125984"/>
  <pageSetup scale="79"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44"/>
  <sheetViews>
    <sheetView workbookViewId="0">
      <selection activeCell="B4" sqref="B4:D17"/>
    </sheetView>
  </sheetViews>
  <sheetFormatPr baseColWidth="10" defaultRowHeight="15" x14ac:dyDescent="0.25"/>
  <cols>
    <col min="2" max="2" width="34.5703125" customWidth="1"/>
    <col min="3" max="3" width="22.5703125" customWidth="1"/>
    <col min="4" max="4" width="26.140625" customWidth="1"/>
  </cols>
  <sheetData>
    <row r="2" spans="2:4" ht="19.5" thickBot="1" x14ac:dyDescent="0.35">
      <c r="B2" s="247" t="s">
        <v>473</v>
      </c>
      <c r="C2" s="247"/>
      <c r="D2" s="247"/>
    </row>
    <row r="3" spans="2:4" ht="15.75" thickBot="1" x14ac:dyDescent="0.3">
      <c r="B3" s="59"/>
      <c r="C3" s="59"/>
      <c r="D3" s="59"/>
    </row>
    <row r="4" spans="2:4" ht="15.75" thickBot="1" x14ac:dyDescent="0.3">
      <c r="B4" s="60" t="s">
        <v>474</v>
      </c>
      <c r="C4" s="61" t="s">
        <v>475</v>
      </c>
      <c r="D4" s="62" t="s">
        <v>476</v>
      </c>
    </row>
    <row r="5" spans="2:4" ht="15.75" thickBot="1" x14ac:dyDescent="0.3">
      <c r="B5" s="63" t="s">
        <v>452</v>
      </c>
      <c r="C5" s="64">
        <v>0.08</v>
      </c>
      <c r="D5" s="81">
        <v>160</v>
      </c>
    </row>
    <row r="6" spans="2:4" ht="15.75" thickBot="1" x14ac:dyDescent="0.3">
      <c r="B6" s="65" t="s">
        <v>477</v>
      </c>
      <c r="C6" s="66">
        <v>0.1</v>
      </c>
      <c r="D6" s="82">
        <v>200.2</v>
      </c>
    </row>
    <row r="7" spans="2:4" ht="15.75" thickBot="1" x14ac:dyDescent="0.3">
      <c r="B7" s="63" t="s">
        <v>35</v>
      </c>
      <c r="C7" s="64">
        <v>0.08</v>
      </c>
      <c r="D7" s="81">
        <v>159.80000000000001</v>
      </c>
    </row>
    <row r="8" spans="2:4" ht="15.75" thickBot="1" x14ac:dyDescent="0.3">
      <c r="B8" s="65" t="s">
        <v>47</v>
      </c>
      <c r="C8" s="66">
        <v>0.05</v>
      </c>
      <c r="D8" s="82">
        <v>100</v>
      </c>
    </row>
    <row r="9" spans="2:4" ht="15.75" thickBot="1" x14ac:dyDescent="0.3">
      <c r="B9" s="63" t="s">
        <v>49</v>
      </c>
      <c r="C9" s="64">
        <v>0.06</v>
      </c>
      <c r="D9" s="81">
        <v>120</v>
      </c>
    </row>
    <row r="10" spans="2:4" ht="15.75" thickBot="1" x14ac:dyDescent="0.3">
      <c r="B10" s="65" t="s">
        <v>55</v>
      </c>
      <c r="C10" s="66">
        <v>0.13</v>
      </c>
      <c r="D10" s="82">
        <v>260</v>
      </c>
    </row>
    <row r="11" spans="2:4" ht="15.75" thickBot="1" x14ac:dyDescent="0.3">
      <c r="B11" s="63" t="s">
        <v>61</v>
      </c>
      <c r="C11" s="64">
        <v>0.06</v>
      </c>
      <c r="D11" s="81">
        <v>119.7</v>
      </c>
    </row>
    <row r="12" spans="2:4" ht="15.75" thickBot="1" x14ac:dyDescent="0.3">
      <c r="B12" s="65" t="s">
        <v>66</v>
      </c>
      <c r="C12" s="66">
        <v>0.06</v>
      </c>
      <c r="D12" s="82">
        <v>120</v>
      </c>
    </row>
    <row r="13" spans="2:4" ht="15.75" thickBot="1" x14ac:dyDescent="0.3">
      <c r="B13" s="63" t="s">
        <v>69</v>
      </c>
      <c r="C13" s="64">
        <v>0.05</v>
      </c>
      <c r="D13" s="81">
        <v>100</v>
      </c>
    </row>
    <row r="14" spans="2:4" ht="15.75" thickBot="1" x14ac:dyDescent="0.3">
      <c r="B14" s="65" t="s">
        <v>70</v>
      </c>
      <c r="C14" s="66">
        <v>0.11</v>
      </c>
      <c r="D14" s="82">
        <v>219.8</v>
      </c>
    </row>
    <row r="15" spans="2:4" ht="15.75" thickBot="1" x14ac:dyDescent="0.3">
      <c r="B15" s="63" t="s">
        <v>478</v>
      </c>
      <c r="C15" s="64">
        <v>0.11</v>
      </c>
      <c r="D15" s="81">
        <v>220</v>
      </c>
    </row>
    <row r="16" spans="2:4" ht="15.75" thickBot="1" x14ac:dyDescent="0.3">
      <c r="B16" s="65" t="s">
        <v>82</v>
      </c>
      <c r="C16" s="66">
        <v>0.11</v>
      </c>
      <c r="D16" s="82">
        <v>220.5</v>
      </c>
    </row>
    <row r="17" spans="2:4" ht="15.75" thickBot="1" x14ac:dyDescent="0.3">
      <c r="B17" s="68" t="s">
        <v>479</v>
      </c>
      <c r="C17" s="67">
        <f>SUM(C5:C16)</f>
        <v>1.0000000000000002</v>
      </c>
      <c r="D17" s="68">
        <f>SUM(D5:D16)</f>
        <v>2000</v>
      </c>
    </row>
    <row r="20" spans="2:4" ht="18.75" x14ac:dyDescent="0.3">
      <c r="B20" s="248" t="s">
        <v>480</v>
      </c>
      <c r="C20" s="248"/>
      <c r="D20" s="248"/>
    </row>
    <row r="21" spans="2:4" ht="15.75" thickBot="1" x14ac:dyDescent="0.3"/>
    <row r="22" spans="2:4" ht="15.75" thickBot="1" x14ac:dyDescent="0.3">
      <c r="B22" s="69" t="s">
        <v>481</v>
      </c>
      <c r="C22" s="70" t="s">
        <v>482</v>
      </c>
      <c r="D22" s="71" t="s">
        <v>483</v>
      </c>
    </row>
    <row r="23" spans="2:4" ht="15.75" thickBot="1" x14ac:dyDescent="0.3">
      <c r="B23" s="72">
        <v>1</v>
      </c>
      <c r="C23" s="73" t="s">
        <v>484</v>
      </c>
      <c r="D23" s="73" t="s">
        <v>485</v>
      </c>
    </row>
    <row r="24" spans="2:4" ht="15.75" thickBot="1" x14ac:dyDescent="0.3">
      <c r="B24" s="74">
        <v>2</v>
      </c>
      <c r="C24" s="75" t="s">
        <v>486</v>
      </c>
      <c r="D24" s="75" t="s">
        <v>487</v>
      </c>
    </row>
    <row r="25" spans="2:4" ht="15.75" thickBot="1" x14ac:dyDescent="0.3">
      <c r="B25" s="72">
        <v>3</v>
      </c>
      <c r="C25" s="73" t="s">
        <v>488</v>
      </c>
      <c r="D25" s="73" t="s">
        <v>489</v>
      </c>
    </row>
    <row r="26" spans="2:4" ht="15.75" thickBot="1" x14ac:dyDescent="0.3">
      <c r="B26" s="74">
        <v>4</v>
      </c>
      <c r="C26" s="75" t="s">
        <v>490</v>
      </c>
      <c r="D26" s="75" t="s">
        <v>491</v>
      </c>
    </row>
    <row r="27" spans="2:4" ht="15.75" thickBot="1" x14ac:dyDescent="0.3">
      <c r="B27" s="72">
        <v>5</v>
      </c>
      <c r="C27" s="73" t="s">
        <v>492</v>
      </c>
      <c r="D27" s="73" t="s">
        <v>493</v>
      </c>
    </row>
    <row r="30" spans="2:4" ht="18.75" x14ac:dyDescent="0.3">
      <c r="B30" s="248" t="s">
        <v>494</v>
      </c>
      <c r="C30" s="248"/>
      <c r="D30" s="248"/>
    </row>
    <row r="32" spans="2:4" ht="15.75" x14ac:dyDescent="0.25">
      <c r="B32" s="249" t="s">
        <v>495</v>
      </c>
      <c r="C32" s="249"/>
      <c r="D32" s="249"/>
    </row>
    <row r="33" spans="2:4" x14ac:dyDescent="0.25">
      <c r="B33" s="76"/>
    </row>
    <row r="34" spans="2:4" ht="52.5" customHeight="1" x14ac:dyDescent="0.25">
      <c r="B34" s="246" t="s">
        <v>496</v>
      </c>
      <c r="C34" s="246"/>
      <c r="D34" s="246"/>
    </row>
    <row r="35" spans="2:4" x14ac:dyDescent="0.25">
      <c r="B35" s="76"/>
    </row>
    <row r="36" spans="2:4" ht="54.75" customHeight="1" x14ac:dyDescent="0.25">
      <c r="B36" s="246" t="s">
        <v>497</v>
      </c>
      <c r="C36" s="246"/>
      <c r="D36" s="246"/>
    </row>
    <row r="37" spans="2:4" x14ac:dyDescent="0.25">
      <c r="B37" s="77"/>
      <c r="C37" s="78"/>
      <c r="D37" s="78"/>
    </row>
    <row r="38" spans="2:4" ht="51" customHeight="1" x14ac:dyDescent="0.25">
      <c r="B38" s="246" t="s">
        <v>498</v>
      </c>
      <c r="C38" s="246"/>
      <c r="D38" s="246"/>
    </row>
    <row r="39" spans="2:4" x14ac:dyDescent="0.25">
      <c r="B39" s="77"/>
      <c r="C39" s="78"/>
      <c r="D39" s="78"/>
    </row>
    <row r="40" spans="2:4" ht="54.75" customHeight="1" x14ac:dyDescent="0.25">
      <c r="B40" s="246" t="s">
        <v>499</v>
      </c>
      <c r="C40" s="246"/>
      <c r="D40" s="246"/>
    </row>
    <row r="41" spans="2:4" x14ac:dyDescent="0.25">
      <c r="B41" s="77"/>
      <c r="C41" s="78"/>
      <c r="D41" s="78"/>
    </row>
    <row r="42" spans="2:4" ht="51" customHeight="1" x14ac:dyDescent="0.25">
      <c r="B42" s="246" t="s">
        <v>500</v>
      </c>
      <c r="C42" s="246"/>
      <c r="D42" s="246"/>
    </row>
    <row r="43" spans="2:4" x14ac:dyDescent="0.25">
      <c r="B43" s="77"/>
      <c r="C43" s="77"/>
      <c r="D43" s="77"/>
    </row>
    <row r="44" spans="2:4" ht="15.75" x14ac:dyDescent="0.25">
      <c r="B44" s="79"/>
      <c r="C44" s="80"/>
      <c r="D44" s="80"/>
    </row>
  </sheetData>
  <mergeCells count="9">
    <mergeCell ref="B38:D38"/>
    <mergeCell ref="B40:D40"/>
    <mergeCell ref="B42:D42"/>
    <mergeCell ref="B2:D2"/>
    <mergeCell ref="B20:D20"/>
    <mergeCell ref="B30:D30"/>
    <mergeCell ref="B32:D32"/>
    <mergeCell ref="B34:D34"/>
    <mergeCell ref="B36:D3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I120"/>
  <sheetViews>
    <sheetView zoomScale="40" zoomScaleNormal="40" workbookViewId="0">
      <pane xSplit="2" ySplit="4" topLeftCell="C5" activePane="bottomRight" state="frozen"/>
      <selection pane="topRight" activeCell="C1" sqref="C1"/>
      <selection pane="bottomLeft" activeCell="A3" sqref="A3"/>
      <selection pane="bottomRight" activeCell="U8" sqref="U8"/>
    </sheetView>
  </sheetViews>
  <sheetFormatPr baseColWidth="10" defaultRowHeight="12" x14ac:dyDescent="0.25"/>
  <cols>
    <col min="1" max="1" width="8.42578125" style="6" customWidth="1"/>
    <col min="2" max="2" width="5.140625" style="6" bestFit="1" customWidth="1"/>
    <col min="3" max="3" width="4.7109375" style="17" customWidth="1"/>
    <col min="4" max="4" width="26.28515625" style="7" customWidth="1"/>
    <col min="5" max="5" width="5.140625" style="7" bestFit="1" customWidth="1"/>
    <col min="6" max="6" width="39.42578125" style="6" customWidth="1"/>
    <col min="7" max="7" width="5.140625" style="6" bestFit="1" customWidth="1"/>
    <col min="8" max="8" width="41.85546875" style="7" customWidth="1"/>
    <col min="9" max="9" width="31.7109375" style="7" customWidth="1"/>
    <col min="10" max="10" width="5.140625" style="6" bestFit="1" customWidth="1"/>
    <col min="11" max="11" width="4.5703125" style="6" bestFit="1" customWidth="1"/>
    <col min="12" max="13" width="5.28515625" style="6" bestFit="1" customWidth="1"/>
    <col min="14" max="14" width="4.5703125" style="6" bestFit="1" customWidth="1"/>
    <col min="15" max="15" width="5.5703125" style="6" customWidth="1"/>
    <col min="16" max="16" width="1.85546875" style="6" customWidth="1"/>
    <col min="17" max="17" width="5.42578125" style="6" customWidth="1"/>
    <col min="18" max="21" width="5.5703125" style="6" bestFit="1" customWidth="1"/>
    <col min="22" max="22" width="5.5703125" style="6" customWidth="1"/>
    <col min="23" max="23" width="1.5703125" style="6" customWidth="1"/>
    <col min="24" max="29" width="4.5703125" style="6" customWidth="1"/>
    <col min="30" max="30" width="23.7109375" style="6" customWidth="1"/>
    <col min="31" max="31" width="20.85546875" style="6" customWidth="1"/>
  </cols>
  <sheetData>
    <row r="1" spans="1:31" ht="30.75" customHeight="1" x14ac:dyDescent="0.25">
      <c r="A1" s="212" t="s">
        <v>353</v>
      </c>
      <c r="B1" s="212"/>
      <c r="C1" s="212"/>
      <c r="D1" s="212"/>
      <c r="E1" s="212"/>
      <c r="F1" s="212"/>
      <c r="G1" s="212"/>
      <c r="H1" s="212"/>
      <c r="I1" s="212"/>
      <c r="J1" s="212"/>
      <c r="K1" s="212"/>
      <c r="L1" s="212"/>
      <c r="M1" s="212"/>
      <c r="N1" s="212"/>
      <c r="O1" s="212"/>
      <c r="P1" s="212"/>
      <c r="Q1" s="212"/>
      <c r="R1" s="212"/>
      <c r="S1" s="212"/>
      <c r="T1" s="212"/>
      <c r="U1" s="212"/>
      <c r="V1" s="212"/>
      <c r="W1" s="212"/>
      <c r="X1" s="212"/>
      <c r="Y1" s="212"/>
      <c r="Z1" s="212"/>
      <c r="AA1" s="212"/>
      <c r="AB1" s="212"/>
      <c r="AC1" s="212"/>
      <c r="AD1" s="212"/>
      <c r="AE1" s="212"/>
    </row>
    <row r="2" spans="1:31" ht="27.75" customHeight="1" x14ac:dyDescent="0.25">
      <c r="A2" s="213"/>
      <c r="B2" s="213"/>
      <c r="C2" s="213"/>
      <c r="D2" s="213"/>
      <c r="E2" s="223" t="s">
        <v>27</v>
      </c>
      <c r="F2" s="224"/>
      <c r="G2" s="224"/>
      <c r="H2" s="224"/>
      <c r="I2" s="224"/>
      <c r="J2" s="224"/>
      <c r="K2" s="224"/>
      <c r="L2" s="224"/>
      <c r="M2" s="224"/>
      <c r="N2" s="224"/>
      <c r="O2" s="225"/>
      <c r="P2" s="220" t="s">
        <v>367</v>
      </c>
      <c r="Q2" s="221"/>
      <c r="R2" s="221"/>
      <c r="S2" s="221"/>
      <c r="T2" s="221"/>
      <c r="U2" s="221"/>
      <c r="V2" s="221"/>
      <c r="W2" s="221"/>
      <c r="X2" s="221"/>
      <c r="Y2" s="221"/>
      <c r="Z2" s="221"/>
      <c r="AA2" s="221"/>
      <c r="AB2" s="221"/>
      <c r="AC2" s="221"/>
      <c r="AD2" s="221"/>
      <c r="AE2" s="222"/>
    </row>
    <row r="3" spans="1:31" s="14" customFormat="1" ht="15" x14ac:dyDescent="0.25">
      <c r="A3" s="211" t="s">
        <v>1</v>
      </c>
      <c r="B3" s="211" t="s">
        <v>0</v>
      </c>
      <c r="C3" s="215" t="s">
        <v>30</v>
      </c>
      <c r="D3" s="215"/>
      <c r="E3" s="211" t="s">
        <v>29</v>
      </c>
      <c r="F3" s="211"/>
      <c r="G3" s="215" t="s">
        <v>28</v>
      </c>
      <c r="H3" s="215"/>
      <c r="I3" s="216" t="s">
        <v>264</v>
      </c>
      <c r="J3" s="211" t="s">
        <v>7</v>
      </c>
      <c r="K3" s="211"/>
      <c r="L3" s="211"/>
      <c r="M3" s="211"/>
      <c r="N3" s="211"/>
      <c r="O3" s="211"/>
      <c r="P3" s="217"/>
      <c r="Q3" s="211" t="s">
        <v>20</v>
      </c>
      <c r="R3" s="211"/>
      <c r="S3" s="211"/>
      <c r="T3" s="211"/>
      <c r="U3" s="211"/>
      <c r="V3" s="211"/>
      <c r="W3" s="217"/>
      <c r="X3" s="211" t="s">
        <v>23</v>
      </c>
      <c r="Y3" s="211"/>
      <c r="Z3" s="211"/>
      <c r="AA3" s="211"/>
      <c r="AB3" s="211"/>
      <c r="AC3" s="211"/>
      <c r="AD3" s="211" t="s">
        <v>21</v>
      </c>
      <c r="AE3" s="215" t="s">
        <v>22</v>
      </c>
    </row>
    <row r="4" spans="1:31" s="14" customFormat="1" ht="15" x14ac:dyDescent="0.25">
      <c r="A4" s="214"/>
      <c r="B4" s="214"/>
      <c r="C4" s="216"/>
      <c r="D4" s="216"/>
      <c r="E4" s="214"/>
      <c r="F4" s="214"/>
      <c r="G4" s="216"/>
      <c r="H4" s="216"/>
      <c r="I4" s="219"/>
      <c r="J4" s="32" t="s">
        <v>8</v>
      </c>
      <c r="K4" s="32" t="s">
        <v>9</v>
      </c>
      <c r="L4" s="32" t="s">
        <v>10</v>
      </c>
      <c r="M4" s="32" t="s">
        <v>501</v>
      </c>
      <c r="N4" s="32" t="s">
        <v>11</v>
      </c>
      <c r="O4" s="32" t="s">
        <v>12</v>
      </c>
      <c r="P4" s="218"/>
      <c r="Q4" s="32" t="s">
        <v>8</v>
      </c>
      <c r="R4" s="32" t="s">
        <v>9</v>
      </c>
      <c r="S4" s="32" t="s">
        <v>10</v>
      </c>
      <c r="T4" s="32" t="s">
        <v>501</v>
      </c>
      <c r="U4" s="32" t="s">
        <v>11</v>
      </c>
      <c r="V4" s="32" t="s">
        <v>12</v>
      </c>
      <c r="W4" s="218"/>
      <c r="X4" s="214"/>
      <c r="Y4" s="214"/>
      <c r="Z4" s="214"/>
      <c r="AA4" s="214"/>
      <c r="AB4" s="214"/>
      <c r="AC4" s="214"/>
      <c r="AD4" s="214"/>
      <c r="AE4" s="216"/>
    </row>
    <row r="5" spans="1:31" ht="72.75" customHeight="1" x14ac:dyDescent="0.25">
      <c r="A5" s="230">
        <v>1</v>
      </c>
      <c r="B5" s="231" t="s">
        <v>19</v>
      </c>
      <c r="C5" s="18">
        <v>1.1000000000000001</v>
      </c>
      <c r="D5" s="44" t="s">
        <v>2</v>
      </c>
      <c r="E5" s="43" t="s">
        <v>204</v>
      </c>
      <c r="F5" s="44" t="s">
        <v>355</v>
      </c>
      <c r="G5" s="43">
        <v>1</v>
      </c>
      <c r="H5" s="44" t="s">
        <v>94</v>
      </c>
      <c r="I5" s="200" t="s">
        <v>430</v>
      </c>
      <c r="J5" s="15"/>
      <c r="K5" s="15"/>
      <c r="L5" s="15"/>
      <c r="M5" s="15"/>
      <c r="N5" s="15"/>
      <c r="O5" s="15">
        <v>1</v>
      </c>
      <c r="P5" s="205"/>
      <c r="Q5" s="15">
        <v>0</v>
      </c>
      <c r="R5" s="15">
        <f>8*0.01</f>
        <v>0.08</v>
      </c>
      <c r="S5" s="15">
        <f>8*0.02</f>
        <v>0.16</v>
      </c>
      <c r="T5" s="15">
        <f>8*0.03</f>
        <v>0.24</v>
      </c>
      <c r="U5" s="15">
        <f>8*0.06</f>
        <v>0.48</v>
      </c>
      <c r="V5" s="15">
        <f>8*1</f>
        <v>8</v>
      </c>
      <c r="W5" s="13"/>
      <c r="X5" s="15">
        <f t="shared" ref="X5:X67" si="0">J5*Q5</f>
        <v>0</v>
      </c>
      <c r="Y5" s="15">
        <f t="shared" ref="Y5:Y67" si="1">K5*R5</f>
        <v>0</v>
      </c>
      <c r="Z5" s="15">
        <f t="shared" ref="Z5:Z67" si="2">L5*S5</f>
        <v>0</v>
      </c>
      <c r="AA5" s="15">
        <f t="shared" ref="AA5:AA67" si="3">M5*T5</f>
        <v>0</v>
      </c>
      <c r="AB5" s="15">
        <f t="shared" ref="AB5:AB67" si="4">N5*U5</f>
        <v>0</v>
      </c>
      <c r="AC5" s="15">
        <f t="shared" ref="AC5:AC67" si="5">O5*V5</f>
        <v>8</v>
      </c>
      <c r="AD5" s="15">
        <f t="shared" ref="AD5:AD68" si="6">X5+Y5+Z5+AA5+AB5+AC5</f>
        <v>8</v>
      </c>
      <c r="AE5" s="201">
        <f>SUM(AD5:AD24)</f>
        <v>160</v>
      </c>
    </row>
    <row r="6" spans="1:31" ht="57.75" customHeight="1" x14ac:dyDescent="0.25">
      <c r="A6" s="230"/>
      <c r="B6" s="231"/>
      <c r="C6" s="206">
        <v>1.2</v>
      </c>
      <c r="D6" s="200" t="s">
        <v>95</v>
      </c>
      <c r="E6" s="206" t="s">
        <v>205</v>
      </c>
      <c r="F6" s="200" t="s">
        <v>24</v>
      </c>
      <c r="G6" s="43">
        <v>2</v>
      </c>
      <c r="H6" s="44" t="s">
        <v>96</v>
      </c>
      <c r="I6" s="200"/>
      <c r="J6" s="15"/>
      <c r="K6" s="15"/>
      <c r="L6" s="15"/>
      <c r="M6" s="15"/>
      <c r="N6" s="15"/>
      <c r="O6" s="15">
        <v>1</v>
      </c>
      <c r="P6" s="205"/>
      <c r="Q6" s="15">
        <v>0</v>
      </c>
      <c r="R6" s="15">
        <f>8*0.01</f>
        <v>0.08</v>
      </c>
      <c r="S6" s="15">
        <f>8*0.02</f>
        <v>0.16</v>
      </c>
      <c r="T6" s="15">
        <f>8*0.03</f>
        <v>0.24</v>
      </c>
      <c r="U6" s="15">
        <f>8*0.06</f>
        <v>0.48</v>
      </c>
      <c r="V6" s="15">
        <f>8*1</f>
        <v>8</v>
      </c>
      <c r="W6" s="13"/>
      <c r="X6" s="15">
        <f t="shared" si="0"/>
        <v>0</v>
      </c>
      <c r="Y6" s="15">
        <f t="shared" si="1"/>
        <v>0</v>
      </c>
      <c r="Z6" s="15">
        <f t="shared" si="2"/>
        <v>0</v>
      </c>
      <c r="AA6" s="15">
        <f t="shared" si="3"/>
        <v>0</v>
      </c>
      <c r="AB6" s="15">
        <f t="shared" si="4"/>
        <v>0</v>
      </c>
      <c r="AC6" s="15">
        <f t="shared" si="5"/>
        <v>8</v>
      </c>
      <c r="AD6" s="15">
        <f t="shared" si="6"/>
        <v>8</v>
      </c>
      <c r="AE6" s="201"/>
    </row>
    <row r="7" spans="1:31" ht="55.5" customHeight="1" x14ac:dyDescent="0.25">
      <c r="A7" s="230"/>
      <c r="B7" s="231"/>
      <c r="C7" s="206"/>
      <c r="D7" s="200"/>
      <c r="E7" s="206"/>
      <c r="F7" s="200"/>
      <c r="G7" s="43">
        <v>3</v>
      </c>
      <c r="H7" s="44" t="s">
        <v>97</v>
      </c>
      <c r="I7" s="200"/>
      <c r="J7" s="15"/>
      <c r="K7" s="15"/>
      <c r="L7" s="15"/>
      <c r="M7" s="15"/>
      <c r="N7" s="15"/>
      <c r="O7" s="15">
        <v>1</v>
      </c>
      <c r="P7" s="205"/>
      <c r="Q7" s="15">
        <v>0</v>
      </c>
      <c r="R7" s="15">
        <f>8*0.01</f>
        <v>0.08</v>
      </c>
      <c r="S7" s="15">
        <f>8*0.02</f>
        <v>0.16</v>
      </c>
      <c r="T7" s="15">
        <f>8*0.03</f>
        <v>0.24</v>
      </c>
      <c r="U7" s="15">
        <f>8*0.06</f>
        <v>0.48</v>
      </c>
      <c r="V7" s="15">
        <f>8*1</f>
        <v>8</v>
      </c>
      <c r="W7" s="13"/>
      <c r="X7" s="15">
        <f t="shared" si="0"/>
        <v>0</v>
      </c>
      <c r="Y7" s="15">
        <f t="shared" si="1"/>
        <v>0</v>
      </c>
      <c r="Z7" s="15">
        <f t="shared" si="2"/>
        <v>0</v>
      </c>
      <c r="AA7" s="15">
        <f t="shared" si="3"/>
        <v>0</v>
      </c>
      <c r="AB7" s="15">
        <f t="shared" si="4"/>
        <v>0</v>
      </c>
      <c r="AC7" s="15">
        <f t="shared" si="5"/>
        <v>8</v>
      </c>
      <c r="AD7" s="15">
        <f t="shared" si="6"/>
        <v>8</v>
      </c>
      <c r="AE7" s="201"/>
    </row>
    <row r="8" spans="1:31" ht="57.75" customHeight="1" x14ac:dyDescent="0.25">
      <c r="A8" s="230"/>
      <c r="B8" s="231"/>
      <c r="C8" s="206">
        <v>1.3</v>
      </c>
      <c r="D8" s="200" t="s">
        <v>3</v>
      </c>
      <c r="E8" s="206" t="s">
        <v>206</v>
      </c>
      <c r="F8" s="200" t="s">
        <v>25</v>
      </c>
      <c r="G8" s="43">
        <v>4</v>
      </c>
      <c r="H8" s="44" t="s">
        <v>98</v>
      </c>
      <c r="I8" s="200"/>
      <c r="J8" s="15"/>
      <c r="K8" s="15"/>
      <c r="L8" s="15"/>
      <c r="M8" s="15"/>
      <c r="N8" s="15"/>
      <c r="O8" s="15">
        <v>1</v>
      </c>
      <c r="P8" s="205"/>
      <c r="Q8" s="15">
        <v>0</v>
      </c>
      <c r="R8" s="15">
        <f>8*0.01</f>
        <v>0.08</v>
      </c>
      <c r="S8" s="15">
        <f>8*0.02</f>
        <v>0.16</v>
      </c>
      <c r="T8" s="15">
        <f>8*0.03</f>
        <v>0.24</v>
      </c>
      <c r="U8" s="15">
        <f>8*0.06</f>
        <v>0.48</v>
      </c>
      <c r="V8" s="15">
        <f>8*1</f>
        <v>8</v>
      </c>
      <c r="W8" s="13"/>
      <c r="X8" s="15">
        <f t="shared" si="0"/>
        <v>0</v>
      </c>
      <c r="Y8" s="15">
        <f t="shared" si="1"/>
        <v>0</v>
      </c>
      <c r="Z8" s="15">
        <f t="shared" si="2"/>
        <v>0</v>
      </c>
      <c r="AA8" s="15">
        <f t="shared" si="3"/>
        <v>0</v>
      </c>
      <c r="AB8" s="15">
        <f t="shared" si="4"/>
        <v>0</v>
      </c>
      <c r="AC8" s="15">
        <f t="shared" si="5"/>
        <v>8</v>
      </c>
      <c r="AD8" s="15">
        <f t="shared" si="6"/>
        <v>8</v>
      </c>
      <c r="AE8" s="201"/>
    </row>
    <row r="9" spans="1:31" ht="99" customHeight="1" x14ac:dyDescent="0.25">
      <c r="A9" s="230"/>
      <c r="B9" s="231"/>
      <c r="C9" s="206"/>
      <c r="D9" s="200"/>
      <c r="E9" s="206"/>
      <c r="F9" s="200"/>
      <c r="G9" s="43">
        <v>5</v>
      </c>
      <c r="H9" s="44" t="s">
        <v>99</v>
      </c>
      <c r="I9" s="200"/>
      <c r="J9" s="15"/>
      <c r="K9" s="15"/>
      <c r="L9" s="15"/>
      <c r="M9" s="15"/>
      <c r="N9" s="15"/>
      <c r="O9" s="15">
        <v>1</v>
      </c>
      <c r="P9" s="205"/>
      <c r="Q9" s="15">
        <v>0</v>
      </c>
      <c r="R9" s="15">
        <f t="shared" ref="R9:R24" si="7">8*0.1</f>
        <v>0.8</v>
      </c>
      <c r="S9" s="15">
        <f t="shared" ref="S9:T24" si="8">8*0.3</f>
        <v>2.4</v>
      </c>
      <c r="T9" s="15">
        <f t="shared" si="8"/>
        <v>2.4</v>
      </c>
      <c r="U9" s="15">
        <f t="shared" ref="U9:U24" si="9">8*0.6</f>
        <v>4.8</v>
      </c>
      <c r="V9" s="15">
        <f t="shared" ref="V9:V24" si="10">8*1</f>
        <v>8</v>
      </c>
      <c r="W9" s="13"/>
      <c r="X9" s="15">
        <f t="shared" si="0"/>
        <v>0</v>
      </c>
      <c r="Y9" s="15">
        <f t="shared" si="1"/>
        <v>0</v>
      </c>
      <c r="Z9" s="15">
        <f t="shared" si="2"/>
        <v>0</v>
      </c>
      <c r="AA9" s="15">
        <f t="shared" si="3"/>
        <v>0</v>
      </c>
      <c r="AB9" s="15">
        <f t="shared" si="4"/>
        <v>0</v>
      </c>
      <c r="AC9" s="15">
        <f t="shared" si="5"/>
        <v>8</v>
      </c>
      <c r="AD9" s="15">
        <f t="shared" si="6"/>
        <v>8</v>
      </c>
      <c r="AE9" s="201"/>
    </row>
    <row r="10" spans="1:31" ht="87.75" customHeight="1" x14ac:dyDescent="0.25">
      <c r="A10" s="230"/>
      <c r="B10" s="231"/>
      <c r="C10" s="206"/>
      <c r="D10" s="200"/>
      <c r="E10" s="206" t="s">
        <v>207</v>
      </c>
      <c r="F10" s="200" t="s">
        <v>100</v>
      </c>
      <c r="G10" s="43">
        <v>6</v>
      </c>
      <c r="H10" s="44" t="s">
        <v>101</v>
      </c>
      <c r="I10" s="200"/>
      <c r="J10" s="15"/>
      <c r="K10" s="15"/>
      <c r="L10" s="15"/>
      <c r="M10" s="15"/>
      <c r="N10" s="15"/>
      <c r="O10" s="15">
        <v>1</v>
      </c>
      <c r="P10" s="205"/>
      <c r="Q10" s="15">
        <v>0</v>
      </c>
      <c r="R10" s="15">
        <f t="shared" si="7"/>
        <v>0.8</v>
      </c>
      <c r="S10" s="15">
        <f t="shared" si="8"/>
        <v>2.4</v>
      </c>
      <c r="T10" s="15">
        <f t="shared" si="8"/>
        <v>2.4</v>
      </c>
      <c r="U10" s="15">
        <f t="shared" si="9"/>
        <v>4.8</v>
      </c>
      <c r="V10" s="15">
        <f t="shared" si="10"/>
        <v>8</v>
      </c>
      <c r="W10" s="13"/>
      <c r="X10" s="15">
        <f t="shared" si="0"/>
        <v>0</v>
      </c>
      <c r="Y10" s="15">
        <f t="shared" si="1"/>
        <v>0</v>
      </c>
      <c r="Z10" s="15">
        <f t="shared" si="2"/>
        <v>0</v>
      </c>
      <c r="AA10" s="15">
        <f t="shared" si="3"/>
        <v>0</v>
      </c>
      <c r="AB10" s="15">
        <f t="shared" si="4"/>
        <v>0</v>
      </c>
      <c r="AC10" s="15">
        <f t="shared" si="5"/>
        <v>8</v>
      </c>
      <c r="AD10" s="15">
        <f t="shared" si="6"/>
        <v>8</v>
      </c>
      <c r="AE10" s="201"/>
    </row>
    <row r="11" spans="1:31" ht="64.5" customHeight="1" x14ac:dyDescent="0.25">
      <c r="A11" s="230"/>
      <c r="B11" s="231"/>
      <c r="C11" s="206"/>
      <c r="D11" s="200"/>
      <c r="E11" s="206"/>
      <c r="F11" s="200"/>
      <c r="G11" s="43">
        <v>7</v>
      </c>
      <c r="H11" s="44" t="s">
        <v>102</v>
      </c>
      <c r="I11" s="200"/>
      <c r="J11" s="15"/>
      <c r="K11" s="15"/>
      <c r="L11" s="15"/>
      <c r="M11" s="15"/>
      <c r="N11" s="15"/>
      <c r="O11" s="15">
        <v>1</v>
      </c>
      <c r="P11" s="205"/>
      <c r="Q11" s="15">
        <v>0</v>
      </c>
      <c r="R11" s="15">
        <f t="shared" si="7"/>
        <v>0.8</v>
      </c>
      <c r="S11" s="15">
        <f t="shared" si="8"/>
        <v>2.4</v>
      </c>
      <c r="T11" s="15">
        <f t="shared" si="8"/>
        <v>2.4</v>
      </c>
      <c r="U11" s="15">
        <f t="shared" si="9"/>
        <v>4.8</v>
      </c>
      <c r="V11" s="15">
        <f t="shared" si="10"/>
        <v>8</v>
      </c>
      <c r="W11" s="13"/>
      <c r="X11" s="15">
        <f t="shared" si="0"/>
        <v>0</v>
      </c>
      <c r="Y11" s="15">
        <f t="shared" si="1"/>
        <v>0</v>
      </c>
      <c r="Z11" s="15">
        <f t="shared" si="2"/>
        <v>0</v>
      </c>
      <c r="AA11" s="15">
        <f t="shared" si="3"/>
        <v>0</v>
      </c>
      <c r="AB11" s="15">
        <f t="shared" si="4"/>
        <v>0</v>
      </c>
      <c r="AC11" s="15">
        <f t="shared" si="5"/>
        <v>8</v>
      </c>
      <c r="AD11" s="15">
        <f t="shared" si="6"/>
        <v>8</v>
      </c>
      <c r="AE11" s="201"/>
    </row>
    <row r="12" spans="1:31" ht="144" customHeight="1" x14ac:dyDescent="0.25">
      <c r="A12" s="230"/>
      <c r="B12" s="231"/>
      <c r="C12" s="206"/>
      <c r="D12" s="200"/>
      <c r="E12" s="206"/>
      <c r="F12" s="200"/>
      <c r="G12" s="43">
        <v>8</v>
      </c>
      <c r="H12" s="44" t="s">
        <v>103</v>
      </c>
      <c r="I12" s="200"/>
      <c r="J12" s="15"/>
      <c r="K12" s="15"/>
      <c r="L12" s="15"/>
      <c r="M12" s="15"/>
      <c r="N12" s="15"/>
      <c r="O12" s="15">
        <v>1</v>
      </c>
      <c r="P12" s="205"/>
      <c r="Q12" s="15">
        <v>0</v>
      </c>
      <c r="R12" s="15">
        <f t="shared" si="7"/>
        <v>0.8</v>
      </c>
      <c r="S12" s="15">
        <f t="shared" si="8"/>
        <v>2.4</v>
      </c>
      <c r="T12" s="15">
        <f t="shared" si="8"/>
        <v>2.4</v>
      </c>
      <c r="U12" s="15">
        <f t="shared" si="9"/>
        <v>4.8</v>
      </c>
      <c r="V12" s="15">
        <f t="shared" si="10"/>
        <v>8</v>
      </c>
      <c r="W12" s="13"/>
      <c r="X12" s="15">
        <f t="shared" si="0"/>
        <v>0</v>
      </c>
      <c r="Y12" s="15">
        <f t="shared" si="1"/>
        <v>0</v>
      </c>
      <c r="Z12" s="15">
        <f t="shared" si="2"/>
        <v>0</v>
      </c>
      <c r="AA12" s="15">
        <f t="shared" si="3"/>
        <v>0</v>
      </c>
      <c r="AB12" s="15">
        <f t="shared" si="4"/>
        <v>0</v>
      </c>
      <c r="AC12" s="15">
        <f t="shared" si="5"/>
        <v>8</v>
      </c>
      <c r="AD12" s="15">
        <f t="shared" si="6"/>
        <v>8</v>
      </c>
      <c r="AE12" s="201"/>
    </row>
    <row r="13" spans="1:31" ht="129.75" customHeight="1" x14ac:dyDescent="0.25">
      <c r="A13" s="230"/>
      <c r="B13" s="231"/>
      <c r="C13" s="206"/>
      <c r="D13" s="200"/>
      <c r="E13" s="206"/>
      <c r="F13" s="200"/>
      <c r="G13" s="43">
        <v>9</v>
      </c>
      <c r="H13" s="44" t="s">
        <v>104</v>
      </c>
      <c r="I13" s="200"/>
      <c r="J13" s="15"/>
      <c r="K13" s="15"/>
      <c r="L13" s="15"/>
      <c r="M13" s="15"/>
      <c r="N13" s="15"/>
      <c r="O13" s="15">
        <v>1</v>
      </c>
      <c r="P13" s="205"/>
      <c r="Q13" s="15">
        <v>0</v>
      </c>
      <c r="R13" s="15">
        <f t="shared" si="7"/>
        <v>0.8</v>
      </c>
      <c r="S13" s="15">
        <f t="shared" si="8"/>
        <v>2.4</v>
      </c>
      <c r="T13" s="15">
        <f t="shared" si="8"/>
        <v>2.4</v>
      </c>
      <c r="U13" s="15">
        <f t="shared" si="9"/>
        <v>4.8</v>
      </c>
      <c r="V13" s="15">
        <f t="shared" si="10"/>
        <v>8</v>
      </c>
      <c r="W13" s="13"/>
      <c r="X13" s="15">
        <f t="shared" si="0"/>
        <v>0</v>
      </c>
      <c r="Y13" s="15">
        <f t="shared" si="1"/>
        <v>0</v>
      </c>
      <c r="Z13" s="15">
        <f t="shared" si="2"/>
        <v>0</v>
      </c>
      <c r="AA13" s="15">
        <f t="shared" si="3"/>
        <v>0</v>
      </c>
      <c r="AB13" s="15">
        <f t="shared" si="4"/>
        <v>0</v>
      </c>
      <c r="AC13" s="15">
        <f t="shared" si="5"/>
        <v>8</v>
      </c>
      <c r="AD13" s="15">
        <f t="shared" si="6"/>
        <v>8</v>
      </c>
      <c r="AE13" s="201"/>
    </row>
    <row r="14" spans="1:31" ht="66.75" customHeight="1" x14ac:dyDescent="0.25">
      <c r="A14" s="230"/>
      <c r="B14" s="231"/>
      <c r="C14" s="206">
        <v>1.4</v>
      </c>
      <c r="D14" s="200" t="s">
        <v>4</v>
      </c>
      <c r="E14" s="206" t="s">
        <v>208</v>
      </c>
      <c r="F14" s="200" t="s">
        <v>105</v>
      </c>
      <c r="G14" s="43">
        <v>10</v>
      </c>
      <c r="H14" s="44" t="s">
        <v>106</v>
      </c>
      <c r="I14" s="197" t="s">
        <v>338</v>
      </c>
      <c r="J14" s="15"/>
      <c r="K14" s="15"/>
      <c r="L14" s="15"/>
      <c r="M14" s="15"/>
      <c r="N14" s="15"/>
      <c r="O14" s="15">
        <v>1</v>
      </c>
      <c r="P14" s="205"/>
      <c r="Q14" s="15">
        <v>0</v>
      </c>
      <c r="R14" s="15">
        <f t="shared" si="7"/>
        <v>0.8</v>
      </c>
      <c r="S14" s="15">
        <f t="shared" si="8"/>
        <v>2.4</v>
      </c>
      <c r="T14" s="15">
        <f t="shared" si="8"/>
        <v>2.4</v>
      </c>
      <c r="U14" s="15">
        <f t="shared" si="9"/>
        <v>4.8</v>
      </c>
      <c r="V14" s="15">
        <f t="shared" si="10"/>
        <v>8</v>
      </c>
      <c r="W14" s="13"/>
      <c r="X14" s="15">
        <f t="shared" si="0"/>
        <v>0</v>
      </c>
      <c r="Y14" s="15">
        <f t="shared" si="1"/>
        <v>0</v>
      </c>
      <c r="Z14" s="15">
        <f t="shared" si="2"/>
        <v>0</v>
      </c>
      <c r="AA14" s="15">
        <f t="shared" si="3"/>
        <v>0</v>
      </c>
      <c r="AB14" s="15">
        <f t="shared" si="4"/>
        <v>0</v>
      </c>
      <c r="AC14" s="15">
        <f t="shared" si="5"/>
        <v>8</v>
      </c>
      <c r="AD14" s="15">
        <f t="shared" si="6"/>
        <v>8</v>
      </c>
      <c r="AE14" s="201"/>
    </row>
    <row r="15" spans="1:31" ht="66.75" customHeight="1" x14ac:dyDescent="0.25">
      <c r="A15" s="230"/>
      <c r="B15" s="231"/>
      <c r="C15" s="206"/>
      <c r="D15" s="200"/>
      <c r="E15" s="206"/>
      <c r="F15" s="200"/>
      <c r="G15" s="43">
        <v>11</v>
      </c>
      <c r="H15" s="44" t="s">
        <v>107</v>
      </c>
      <c r="I15" s="198"/>
      <c r="J15" s="15"/>
      <c r="K15" s="15"/>
      <c r="L15" s="15"/>
      <c r="M15" s="15"/>
      <c r="N15" s="15"/>
      <c r="O15" s="15">
        <v>1</v>
      </c>
      <c r="P15" s="205"/>
      <c r="Q15" s="15">
        <v>0</v>
      </c>
      <c r="R15" s="15">
        <f t="shared" si="7"/>
        <v>0.8</v>
      </c>
      <c r="S15" s="15">
        <f t="shared" si="8"/>
        <v>2.4</v>
      </c>
      <c r="T15" s="15">
        <f t="shared" si="8"/>
        <v>2.4</v>
      </c>
      <c r="U15" s="15">
        <f t="shared" si="9"/>
        <v>4.8</v>
      </c>
      <c r="V15" s="15">
        <f t="shared" si="10"/>
        <v>8</v>
      </c>
      <c r="W15" s="13"/>
      <c r="X15" s="15">
        <f t="shared" si="0"/>
        <v>0</v>
      </c>
      <c r="Y15" s="15">
        <f t="shared" si="1"/>
        <v>0</v>
      </c>
      <c r="Z15" s="15">
        <f t="shared" si="2"/>
        <v>0</v>
      </c>
      <c r="AA15" s="15">
        <f t="shared" si="3"/>
        <v>0</v>
      </c>
      <c r="AB15" s="15">
        <f t="shared" si="4"/>
        <v>0</v>
      </c>
      <c r="AC15" s="15">
        <f t="shared" si="5"/>
        <v>8</v>
      </c>
      <c r="AD15" s="15">
        <f t="shared" si="6"/>
        <v>8</v>
      </c>
      <c r="AE15" s="201"/>
    </row>
    <row r="16" spans="1:31" ht="95.25" customHeight="1" x14ac:dyDescent="0.25">
      <c r="A16" s="230"/>
      <c r="B16" s="231"/>
      <c r="C16" s="206"/>
      <c r="D16" s="200"/>
      <c r="E16" s="206"/>
      <c r="F16" s="200"/>
      <c r="G16" s="43">
        <v>12</v>
      </c>
      <c r="H16" s="44" t="s">
        <v>108</v>
      </c>
      <c r="I16" s="198"/>
      <c r="J16" s="15"/>
      <c r="K16" s="15"/>
      <c r="L16" s="15"/>
      <c r="M16" s="15"/>
      <c r="N16" s="15"/>
      <c r="O16" s="15">
        <v>1</v>
      </c>
      <c r="P16" s="205"/>
      <c r="Q16" s="15">
        <v>0</v>
      </c>
      <c r="R16" s="15">
        <f t="shared" si="7"/>
        <v>0.8</v>
      </c>
      <c r="S16" s="15">
        <f t="shared" si="8"/>
        <v>2.4</v>
      </c>
      <c r="T16" s="15">
        <f t="shared" si="8"/>
        <v>2.4</v>
      </c>
      <c r="U16" s="15">
        <f t="shared" si="9"/>
        <v>4.8</v>
      </c>
      <c r="V16" s="15">
        <f t="shared" si="10"/>
        <v>8</v>
      </c>
      <c r="W16" s="13"/>
      <c r="X16" s="15">
        <f t="shared" si="0"/>
        <v>0</v>
      </c>
      <c r="Y16" s="15">
        <f t="shared" si="1"/>
        <v>0</v>
      </c>
      <c r="Z16" s="15">
        <f t="shared" si="2"/>
        <v>0</v>
      </c>
      <c r="AA16" s="15">
        <f t="shared" si="3"/>
        <v>0</v>
      </c>
      <c r="AB16" s="15">
        <f t="shared" si="4"/>
        <v>0</v>
      </c>
      <c r="AC16" s="15">
        <f t="shared" si="5"/>
        <v>8</v>
      </c>
      <c r="AD16" s="15">
        <f t="shared" si="6"/>
        <v>8</v>
      </c>
      <c r="AE16" s="201"/>
    </row>
    <row r="17" spans="1:31" ht="80.25" customHeight="1" x14ac:dyDescent="0.25">
      <c r="A17" s="230"/>
      <c r="B17" s="231"/>
      <c r="C17" s="206">
        <v>1.5</v>
      </c>
      <c r="D17" s="200" t="s">
        <v>5</v>
      </c>
      <c r="E17" s="18" t="s">
        <v>209</v>
      </c>
      <c r="F17" s="44" t="s">
        <v>109</v>
      </c>
      <c r="G17" s="43">
        <v>13</v>
      </c>
      <c r="H17" s="44" t="s">
        <v>110</v>
      </c>
      <c r="I17" s="198"/>
      <c r="J17" s="15"/>
      <c r="K17" s="15"/>
      <c r="L17" s="15"/>
      <c r="M17" s="15"/>
      <c r="N17" s="15"/>
      <c r="O17" s="15">
        <v>1</v>
      </c>
      <c r="P17" s="205"/>
      <c r="Q17" s="15">
        <v>0</v>
      </c>
      <c r="R17" s="15">
        <f t="shared" si="7"/>
        <v>0.8</v>
      </c>
      <c r="S17" s="15">
        <f t="shared" si="8"/>
        <v>2.4</v>
      </c>
      <c r="T17" s="15">
        <f t="shared" si="8"/>
        <v>2.4</v>
      </c>
      <c r="U17" s="15">
        <f t="shared" si="9"/>
        <v>4.8</v>
      </c>
      <c r="V17" s="15">
        <f t="shared" si="10"/>
        <v>8</v>
      </c>
      <c r="W17" s="13"/>
      <c r="X17" s="15">
        <f t="shared" si="0"/>
        <v>0</v>
      </c>
      <c r="Y17" s="15">
        <f t="shared" si="1"/>
        <v>0</v>
      </c>
      <c r="Z17" s="15">
        <f t="shared" si="2"/>
        <v>0</v>
      </c>
      <c r="AA17" s="15">
        <f t="shared" si="3"/>
        <v>0</v>
      </c>
      <c r="AB17" s="15">
        <f t="shared" si="4"/>
        <v>0</v>
      </c>
      <c r="AC17" s="15">
        <f t="shared" si="5"/>
        <v>8</v>
      </c>
      <c r="AD17" s="15">
        <f t="shared" si="6"/>
        <v>8</v>
      </c>
      <c r="AE17" s="201"/>
    </row>
    <row r="18" spans="1:31" ht="80.25" customHeight="1" x14ac:dyDescent="0.25">
      <c r="A18" s="230"/>
      <c r="B18" s="231"/>
      <c r="C18" s="206"/>
      <c r="D18" s="200"/>
      <c r="E18" s="206" t="s">
        <v>210</v>
      </c>
      <c r="F18" s="200" t="s">
        <v>111</v>
      </c>
      <c r="G18" s="43">
        <v>14</v>
      </c>
      <c r="H18" s="44" t="s">
        <v>112</v>
      </c>
      <c r="I18" s="198"/>
      <c r="J18" s="15"/>
      <c r="K18" s="15"/>
      <c r="L18" s="15"/>
      <c r="M18" s="15"/>
      <c r="N18" s="15"/>
      <c r="O18" s="15">
        <v>1</v>
      </c>
      <c r="P18" s="205"/>
      <c r="Q18" s="15">
        <v>0</v>
      </c>
      <c r="R18" s="15">
        <f t="shared" si="7"/>
        <v>0.8</v>
      </c>
      <c r="S18" s="15">
        <f t="shared" si="8"/>
        <v>2.4</v>
      </c>
      <c r="T18" s="15">
        <f t="shared" si="8"/>
        <v>2.4</v>
      </c>
      <c r="U18" s="15">
        <f t="shared" si="9"/>
        <v>4.8</v>
      </c>
      <c r="V18" s="15">
        <f t="shared" si="10"/>
        <v>8</v>
      </c>
      <c r="W18" s="13"/>
      <c r="X18" s="15">
        <f t="shared" si="0"/>
        <v>0</v>
      </c>
      <c r="Y18" s="15">
        <f t="shared" si="1"/>
        <v>0</v>
      </c>
      <c r="Z18" s="15">
        <f t="shared" si="2"/>
        <v>0</v>
      </c>
      <c r="AA18" s="15">
        <f t="shared" si="3"/>
        <v>0</v>
      </c>
      <c r="AB18" s="15">
        <f t="shared" si="4"/>
        <v>0</v>
      </c>
      <c r="AC18" s="15">
        <f t="shared" si="5"/>
        <v>8</v>
      </c>
      <c r="AD18" s="15">
        <f t="shared" si="6"/>
        <v>8</v>
      </c>
      <c r="AE18" s="201"/>
    </row>
    <row r="19" spans="1:31" ht="66.75" customHeight="1" x14ac:dyDescent="0.25">
      <c r="A19" s="230"/>
      <c r="B19" s="231"/>
      <c r="C19" s="206"/>
      <c r="D19" s="200"/>
      <c r="E19" s="206"/>
      <c r="F19" s="200"/>
      <c r="G19" s="43">
        <v>15</v>
      </c>
      <c r="H19" s="44" t="s">
        <v>113</v>
      </c>
      <c r="I19" s="198"/>
      <c r="J19" s="15"/>
      <c r="K19" s="15"/>
      <c r="L19" s="15"/>
      <c r="M19" s="15"/>
      <c r="N19" s="15"/>
      <c r="O19" s="15">
        <v>1</v>
      </c>
      <c r="P19" s="205"/>
      <c r="Q19" s="15">
        <v>0</v>
      </c>
      <c r="R19" s="15">
        <f t="shared" si="7"/>
        <v>0.8</v>
      </c>
      <c r="S19" s="15">
        <f t="shared" si="8"/>
        <v>2.4</v>
      </c>
      <c r="T19" s="15">
        <f t="shared" si="8"/>
        <v>2.4</v>
      </c>
      <c r="U19" s="15">
        <f t="shared" si="9"/>
        <v>4.8</v>
      </c>
      <c r="V19" s="15">
        <f t="shared" si="10"/>
        <v>8</v>
      </c>
      <c r="W19" s="13"/>
      <c r="X19" s="15">
        <f t="shared" si="0"/>
        <v>0</v>
      </c>
      <c r="Y19" s="15">
        <f t="shared" si="1"/>
        <v>0</v>
      </c>
      <c r="Z19" s="15">
        <f t="shared" si="2"/>
        <v>0</v>
      </c>
      <c r="AA19" s="15">
        <f t="shared" si="3"/>
        <v>0</v>
      </c>
      <c r="AB19" s="15">
        <f t="shared" si="4"/>
        <v>0</v>
      </c>
      <c r="AC19" s="15">
        <f t="shared" si="5"/>
        <v>8</v>
      </c>
      <c r="AD19" s="15">
        <f t="shared" si="6"/>
        <v>8</v>
      </c>
      <c r="AE19" s="201"/>
    </row>
    <row r="20" spans="1:31" ht="57.75" customHeight="1" x14ac:dyDescent="0.25">
      <c r="A20" s="230"/>
      <c r="B20" s="231"/>
      <c r="C20" s="206"/>
      <c r="D20" s="200"/>
      <c r="E20" s="18" t="s">
        <v>211</v>
      </c>
      <c r="F20" s="44" t="s">
        <v>114</v>
      </c>
      <c r="G20" s="43">
        <v>16</v>
      </c>
      <c r="H20" s="44" t="s">
        <v>115</v>
      </c>
      <c r="I20" s="198"/>
      <c r="J20" s="15"/>
      <c r="K20" s="15"/>
      <c r="L20" s="15"/>
      <c r="M20" s="15"/>
      <c r="N20" s="15"/>
      <c r="O20" s="15">
        <v>1</v>
      </c>
      <c r="P20" s="205"/>
      <c r="Q20" s="15">
        <v>0</v>
      </c>
      <c r="R20" s="15">
        <f t="shared" si="7"/>
        <v>0.8</v>
      </c>
      <c r="S20" s="15">
        <f t="shared" si="8"/>
        <v>2.4</v>
      </c>
      <c r="T20" s="15">
        <f t="shared" si="8"/>
        <v>2.4</v>
      </c>
      <c r="U20" s="15">
        <f t="shared" si="9"/>
        <v>4.8</v>
      </c>
      <c r="V20" s="15">
        <f t="shared" si="10"/>
        <v>8</v>
      </c>
      <c r="W20" s="13"/>
      <c r="X20" s="15">
        <f t="shared" si="0"/>
        <v>0</v>
      </c>
      <c r="Y20" s="15">
        <f t="shared" si="1"/>
        <v>0</v>
      </c>
      <c r="Z20" s="15">
        <f t="shared" si="2"/>
        <v>0</v>
      </c>
      <c r="AA20" s="15">
        <f t="shared" si="3"/>
        <v>0</v>
      </c>
      <c r="AB20" s="15">
        <f t="shared" si="4"/>
        <v>0</v>
      </c>
      <c r="AC20" s="15">
        <f t="shared" si="5"/>
        <v>8</v>
      </c>
      <c r="AD20" s="15">
        <f t="shared" si="6"/>
        <v>8</v>
      </c>
      <c r="AE20" s="201"/>
    </row>
    <row r="21" spans="1:31" ht="92.25" customHeight="1" x14ac:dyDescent="0.25">
      <c r="A21" s="230"/>
      <c r="B21" s="231"/>
      <c r="C21" s="206">
        <v>1.6</v>
      </c>
      <c r="D21" s="200" t="s">
        <v>6</v>
      </c>
      <c r="E21" s="206" t="s">
        <v>212</v>
      </c>
      <c r="F21" s="200" t="s">
        <v>116</v>
      </c>
      <c r="G21" s="43">
        <v>17</v>
      </c>
      <c r="H21" s="44" t="s">
        <v>117</v>
      </c>
      <c r="I21" s="198"/>
      <c r="J21" s="15"/>
      <c r="K21" s="15"/>
      <c r="L21" s="15"/>
      <c r="M21" s="15"/>
      <c r="N21" s="15"/>
      <c r="O21" s="15">
        <v>1</v>
      </c>
      <c r="P21" s="205"/>
      <c r="Q21" s="15">
        <v>0</v>
      </c>
      <c r="R21" s="15">
        <f t="shared" si="7"/>
        <v>0.8</v>
      </c>
      <c r="S21" s="15">
        <f t="shared" si="8"/>
        <v>2.4</v>
      </c>
      <c r="T21" s="15">
        <f t="shared" si="8"/>
        <v>2.4</v>
      </c>
      <c r="U21" s="15">
        <f t="shared" si="9"/>
        <v>4.8</v>
      </c>
      <c r="V21" s="15">
        <f t="shared" si="10"/>
        <v>8</v>
      </c>
      <c r="W21" s="13"/>
      <c r="X21" s="15">
        <f t="shared" si="0"/>
        <v>0</v>
      </c>
      <c r="Y21" s="15">
        <f t="shared" si="1"/>
        <v>0</v>
      </c>
      <c r="Z21" s="15">
        <f t="shared" si="2"/>
        <v>0</v>
      </c>
      <c r="AA21" s="15">
        <f t="shared" si="3"/>
        <v>0</v>
      </c>
      <c r="AB21" s="15">
        <f t="shared" si="4"/>
        <v>0</v>
      </c>
      <c r="AC21" s="15">
        <f t="shared" si="5"/>
        <v>8</v>
      </c>
      <c r="AD21" s="15">
        <f t="shared" si="6"/>
        <v>8</v>
      </c>
      <c r="AE21" s="201"/>
    </row>
    <row r="22" spans="1:31" ht="76.5" customHeight="1" x14ac:dyDescent="0.25">
      <c r="A22" s="230"/>
      <c r="B22" s="231"/>
      <c r="C22" s="206"/>
      <c r="D22" s="200"/>
      <c r="E22" s="206"/>
      <c r="F22" s="200"/>
      <c r="G22" s="43">
        <v>18</v>
      </c>
      <c r="H22" s="44" t="s">
        <v>118</v>
      </c>
      <c r="I22" s="198"/>
      <c r="J22" s="15"/>
      <c r="K22" s="15"/>
      <c r="L22" s="15"/>
      <c r="M22" s="15"/>
      <c r="N22" s="15"/>
      <c r="O22" s="15">
        <v>1</v>
      </c>
      <c r="P22" s="205"/>
      <c r="Q22" s="15">
        <v>0</v>
      </c>
      <c r="R22" s="15">
        <f t="shared" si="7"/>
        <v>0.8</v>
      </c>
      <c r="S22" s="15">
        <f t="shared" si="8"/>
        <v>2.4</v>
      </c>
      <c r="T22" s="15">
        <f t="shared" si="8"/>
        <v>2.4</v>
      </c>
      <c r="U22" s="15">
        <f t="shared" si="9"/>
        <v>4.8</v>
      </c>
      <c r="V22" s="15">
        <f t="shared" si="10"/>
        <v>8</v>
      </c>
      <c r="W22" s="13"/>
      <c r="X22" s="15">
        <f t="shared" si="0"/>
        <v>0</v>
      </c>
      <c r="Y22" s="15">
        <f t="shared" si="1"/>
        <v>0</v>
      </c>
      <c r="Z22" s="15">
        <f t="shared" si="2"/>
        <v>0</v>
      </c>
      <c r="AA22" s="15">
        <f t="shared" si="3"/>
        <v>0</v>
      </c>
      <c r="AB22" s="15">
        <f t="shared" si="4"/>
        <v>0</v>
      </c>
      <c r="AC22" s="15">
        <f t="shared" si="5"/>
        <v>8</v>
      </c>
      <c r="AD22" s="15">
        <f t="shared" si="6"/>
        <v>8</v>
      </c>
      <c r="AE22" s="201"/>
    </row>
    <row r="23" spans="1:31" ht="104.25" customHeight="1" x14ac:dyDescent="0.25">
      <c r="A23" s="230"/>
      <c r="B23" s="231"/>
      <c r="C23" s="206"/>
      <c r="D23" s="200"/>
      <c r="E23" s="206"/>
      <c r="F23" s="200"/>
      <c r="G23" s="43">
        <v>19</v>
      </c>
      <c r="H23" s="44" t="s">
        <v>119</v>
      </c>
      <c r="I23" s="198"/>
      <c r="J23" s="15"/>
      <c r="K23" s="15"/>
      <c r="L23" s="15"/>
      <c r="M23" s="15"/>
      <c r="N23" s="15"/>
      <c r="O23" s="15">
        <v>1</v>
      </c>
      <c r="P23" s="205"/>
      <c r="Q23" s="15">
        <v>0</v>
      </c>
      <c r="R23" s="15">
        <f t="shared" si="7"/>
        <v>0.8</v>
      </c>
      <c r="S23" s="15">
        <f t="shared" si="8"/>
        <v>2.4</v>
      </c>
      <c r="T23" s="15">
        <f t="shared" si="8"/>
        <v>2.4</v>
      </c>
      <c r="U23" s="15">
        <f t="shared" si="9"/>
        <v>4.8</v>
      </c>
      <c r="V23" s="15">
        <f t="shared" si="10"/>
        <v>8</v>
      </c>
      <c r="W23" s="13"/>
      <c r="X23" s="15">
        <f t="shared" si="0"/>
        <v>0</v>
      </c>
      <c r="Y23" s="15">
        <f t="shared" si="1"/>
        <v>0</v>
      </c>
      <c r="Z23" s="15">
        <f t="shared" si="2"/>
        <v>0</v>
      </c>
      <c r="AA23" s="15">
        <f t="shared" si="3"/>
        <v>0</v>
      </c>
      <c r="AB23" s="15">
        <f t="shared" si="4"/>
        <v>0</v>
      </c>
      <c r="AC23" s="15">
        <f t="shared" si="5"/>
        <v>8</v>
      </c>
      <c r="AD23" s="15">
        <f t="shared" si="6"/>
        <v>8</v>
      </c>
      <c r="AE23" s="201"/>
    </row>
    <row r="24" spans="1:31" ht="88.5" customHeight="1" x14ac:dyDescent="0.25">
      <c r="A24" s="230"/>
      <c r="B24" s="231"/>
      <c r="C24" s="206"/>
      <c r="D24" s="200"/>
      <c r="E24" s="206"/>
      <c r="F24" s="200"/>
      <c r="G24" s="43">
        <v>20</v>
      </c>
      <c r="H24" s="44" t="s">
        <v>120</v>
      </c>
      <c r="I24" s="199"/>
      <c r="J24" s="15"/>
      <c r="K24" s="15"/>
      <c r="L24" s="15"/>
      <c r="M24" s="15"/>
      <c r="N24" s="15"/>
      <c r="O24" s="15">
        <v>1</v>
      </c>
      <c r="P24" s="205"/>
      <c r="Q24" s="15">
        <v>0</v>
      </c>
      <c r="R24" s="15">
        <f t="shared" si="7"/>
        <v>0.8</v>
      </c>
      <c r="S24" s="15">
        <f t="shared" si="8"/>
        <v>2.4</v>
      </c>
      <c r="T24" s="15">
        <f t="shared" si="8"/>
        <v>2.4</v>
      </c>
      <c r="U24" s="15">
        <f t="shared" si="9"/>
        <v>4.8</v>
      </c>
      <c r="V24" s="15">
        <f t="shared" si="10"/>
        <v>8</v>
      </c>
      <c r="W24" s="13"/>
      <c r="X24" s="15">
        <f t="shared" si="0"/>
        <v>0</v>
      </c>
      <c r="Y24" s="15">
        <f t="shared" si="1"/>
        <v>0</v>
      </c>
      <c r="Z24" s="15">
        <f t="shared" si="2"/>
        <v>0</v>
      </c>
      <c r="AA24" s="15">
        <f t="shared" si="3"/>
        <v>0</v>
      </c>
      <c r="AB24" s="15">
        <f t="shared" si="4"/>
        <v>0</v>
      </c>
      <c r="AC24" s="15">
        <f t="shared" si="5"/>
        <v>8</v>
      </c>
      <c r="AD24" s="15">
        <f t="shared" si="6"/>
        <v>8</v>
      </c>
      <c r="AE24" s="201"/>
    </row>
    <row r="25" spans="1:31" ht="88.5" customHeight="1" x14ac:dyDescent="0.25">
      <c r="A25" s="230">
        <v>2</v>
      </c>
      <c r="B25" s="229" t="s">
        <v>26</v>
      </c>
      <c r="C25" s="206">
        <v>2.1</v>
      </c>
      <c r="D25" s="200" t="s">
        <v>31</v>
      </c>
      <c r="E25" s="206" t="s">
        <v>213</v>
      </c>
      <c r="F25" s="200" t="s">
        <v>121</v>
      </c>
      <c r="G25" s="43">
        <v>1</v>
      </c>
      <c r="H25" s="44" t="s">
        <v>122</v>
      </c>
      <c r="I25" s="200" t="s">
        <v>468</v>
      </c>
      <c r="J25" s="15"/>
      <c r="K25" s="15"/>
      <c r="L25" s="15"/>
      <c r="M25" s="15"/>
      <c r="N25" s="15"/>
      <c r="O25" s="15">
        <v>1</v>
      </c>
      <c r="P25" s="205"/>
      <c r="Q25" s="15">
        <v>0</v>
      </c>
      <c r="R25" s="15">
        <f t="shared" ref="R25:R31" si="11">28.6*0.1</f>
        <v>2.8600000000000003</v>
      </c>
      <c r="S25" s="15">
        <f t="shared" ref="S25:T31" si="12">28.6*0.3</f>
        <v>8.58</v>
      </c>
      <c r="T25" s="15">
        <f t="shared" si="12"/>
        <v>8.58</v>
      </c>
      <c r="U25" s="15">
        <f t="shared" ref="U25:U31" si="13">28.6*0.6</f>
        <v>17.16</v>
      </c>
      <c r="V25" s="15">
        <f t="shared" ref="V25:V31" si="14">28.6*1</f>
        <v>28.6</v>
      </c>
      <c r="W25" s="13"/>
      <c r="X25" s="15">
        <f t="shared" si="0"/>
        <v>0</v>
      </c>
      <c r="Y25" s="15">
        <f t="shared" si="1"/>
        <v>0</v>
      </c>
      <c r="Z25" s="15">
        <f t="shared" si="2"/>
        <v>0</v>
      </c>
      <c r="AA25" s="15">
        <f t="shared" si="3"/>
        <v>0</v>
      </c>
      <c r="AB25" s="15">
        <f t="shared" si="4"/>
        <v>0</v>
      </c>
      <c r="AC25" s="15">
        <f t="shared" si="5"/>
        <v>28.6</v>
      </c>
      <c r="AD25" s="15">
        <f t="shared" si="6"/>
        <v>28.6</v>
      </c>
      <c r="AE25" s="201">
        <f>SUM(AD25:AD31)</f>
        <v>200.2</v>
      </c>
    </row>
    <row r="26" spans="1:31" ht="122.25" customHeight="1" x14ac:dyDescent="0.25">
      <c r="A26" s="230"/>
      <c r="B26" s="229"/>
      <c r="C26" s="206"/>
      <c r="D26" s="200"/>
      <c r="E26" s="206"/>
      <c r="F26" s="200"/>
      <c r="G26" s="43">
        <v>2</v>
      </c>
      <c r="H26" s="44" t="s">
        <v>123</v>
      </c>
      <c r="I26" s="200"/>
      <c r="J26" s="15"/>
      <c r="K26" s="15"/>
      <c r="L26" s="15"/>
      <c r="M26" s="15"/>
      <c r="N26" s="15"/>
      <c r="O26" s="15">
        <v>1</v>
      </c>
      <c r="P26" s="205"/>
      <c r="Q26" s="15">
        <v>0</v>
      </c>
      <c r="R26" s="15">
        <f t="shared" si="11"/>
        <v>2.8600000000000003</v>
      </c>
      <c r="S26" s="15">
        <f t="shared" si="12"/>
        <v>8.58</v>
      </c>
      <c r="T26" s="15">
        <f t="shared" si="12"/>
        <v>8.58</v>
      </c>
      <c r="U26" s="15">
        <f t="shared" si="13"/>
        <v>17.16</v>
      </c>
      <c r="V26" s="15">
        <f t="shared" si="14"/>
        <v>28.6</v>
      </c>
      <c r="W26" s="13"/>
      <c r="X26" s="15">
        <f t="shared" si="0"/>
        <v>0</v>
      </c>
      <c r="Y26" s="15">
        <f t="shared" si="1"/>
        <v>0</v>
      </c>
      <c r="Z26" s="15">
        <f t="shared" si="2"/>
        <v>0</v>
      </c>
      <c r="AA26" s="15">
        <f t="shared" si="3"/>
        <v>0</v>
      </c>
      <c r="AB26" s="15">
        <f t="shared" si="4"/>
        <v>0</v>
      </c>
      <c r="AC26" s="15">
        <f t="shared" si="5"/>
        <v>28.6</v>
      </c>
      <c r="AD26" s="15">
        <f t="shared" si="6"/>
        <v>28.6</v>
      </c>
      <c r="AE26" s="201"/>
    </row>
    <row r="27" spans="1:31" ht="95.25" customHeight="1" x14ac:dyDescent="0.25">
      <c r="A27" s="230"/>
      <c r="B27" s="229"/>
      <c r="C27" s="206"/>
      <c r="D27" s="200"/>
      <c r="E27" s="206"/>
      <c r="F27" s="200"/>
      <c r="G27" s="43">
        <v>3</v>
      </c>
      <c r="H27" s="44" t="s">
        <v>124</v>
      </c>
      <c r="I27" s="200"/>
      <c r="J27" s="15"/>
      <c r="K27" s="15"/>
      <c r="L27" s="15"/>
      <c r="M27" s="15"/>
      <c r="N27" s="15"/>
      <c r="O27" s="15">
        <v>1</v>
      </c>
      <c r="P27" s="205"/>
      <c r="Q27" s="15">
        <v>0</v>
      </c>
      <c r="R27" s="15">
        <f t="shared" si="11"/>
        <v>2.8600000000000003</v>
      </c>
      <c r="S27" s="15">
        <f t="shared" si="12"/>
        <v>8.58</v>
      </c>
      <c r="T27" s="15">
        <f t="shared" si="12"/>
        <v>8.58</v>
      </c>
      <c r="U27" s="15">
        <f t="shared" si="13"/>
        <v>17.16</v>
      </c>
      <c r="V27" s="15">
        <f t="shared" si="14"/>
        <v>28.6</v>
      </c>
      <c r="W27" s="13"/>
      <c r="X27" s="15">
        <f t="shared" si="0"/>
        <v>0</v>
      </c>
      <c r="Y27" s="15">
        <f t="shared" si="1"/>
        <v>0</v>
      </c>
      <c r="Z27" s="15">
        <f t="shared" si="2"/>
        <v>0</v>
      </c>
      <c r="AA27" s="15">
        <f t="shared" si="3"/>
        <v>0</v>
      </c>
      <c r="AB27" s="15">
        <f t="shared" si="4"/>
        <v>0</v>
      </c>
      <c r="AC27" s="15">
        <f t="shared" si="5"/>
        <v>28.6</v>
      </c>
      <c r="AD27" s="15">
        <f t="shared" si="6"/>
        <v>28.6</v>
      </c>
      <c r="AE27" s="201"/>
    </row>
    <row r="28" spans="1:31" ht="35.1" customHeight="1" x14ac:dyDescent="0.25">
      <c r="A28" s="230"/>
      <c r="B28" s="229"/>
      <c r="C28" s="206">
        <v>2.2000000000000002</v>
      </c>
      <c r="D28" s="200" t="s">
        <v>32</v>
      </c>
      <c r="E28" s="206" t="s">
        <v>214</v>
      </c>
      <c r="F28" s="200" t="s">
        <v>125</v>
      </c>
      <c r="G28" s="43">
        <v>4</v>
      </c>
      <c r="H28" s="44" t="s">
        <v>33</v>
      </c>
      <c r="I28" s="200"/>
      <c r="J28" s="15"/>
      <c r="K28" s="15"/>
      <c r="L28" s="15"/>
      <c r="M28" s="15"/>
      <c r="N28" s="15"/>
      <c r="O28" s="15">
        <v>1</v>
      </c>
      <c r="P28" s="205"/>
      <c r="Q28" s="15">
        <v>0</v>
      </c>
      <c r="R28" s="15">
        <f t="shared" si="11"/>
        <v>2.8600000000000003</v>
      </c>
      <c r="S28" s="15">
        <f t="shared" si="12"/>
        <v>8.58</v>
      </c>
      <c r="T28" s="15">
        <f t="shared" si="12"/>
        <v>8.58</v>
      </c>
      <c r="U28" s="15">
        <f t="shared" si="13"/>
        <v>17.16</v>
      </c>
      <c r="V28" s="15">
        <f t="shared" si="14"/>
        <v>28.6</v>
      </c>
      <c r="W28" s="13"/>
      <c r="X28" s="15">
        <f t="shared" si="0"/>
        <v>0</v>
      </c>
      <c r="Y28" s="15">
        <f t="shared" si="1"/>
        <v>0</v>
      </c>
      <c r="Z28" s="15">
        <f t="shared" si="2"/>
        <v>0</v>
      </c>
      <c r="AA28" s="15">
        <f t="shared" si="3"/>
        <v>0</v>
      </c>
      <c r="AB28" s="15">
        <f t="shared" si="4"/>
        <v>0</v>
      </c>
      <c r="AC28" s="15">
        <f t="shared" si="5"/>
        <v>28.6</v>
      </c>
      <c r="AD28" s="15">
        <f t="shared" si="6"/>
        <v>28.6</v>
      </c>
      <c r="AE28" s="201"/>
    </row>
    <row r="29" spans="1:31" ht="99" customHeight="1" x14ac:dyDescent="0.25">
      <c r="A29" s="230"/>
      <c r="B29" s="229"/>
      <c r="C29" s="206"/>
      <c r="D29" s="200"/>
      <c r="E29" s="206"/>
      <c r="F29" s="200"/>
      <c r="G29" s="43">
        <v>5</v>
      </c>
      <c r="H29" s="44" t="s">
        <v>469</v>
      </c>
      <c r="I29" s="200"/>
      <c r="J29" s="15"/>
      <c r="K29" s="15"/>
      <c r="L29" s="15"/>
      <c r="M29" s="15"/>
      <c r="N29" s="15"/>
      <c r="O29" s="15">
        <v>1</v>
      </c>
      <c r="P29" s="205"/>
      <c r="Q29" s="15">
        <v>0</v>
      </c>
      <c r="R29" s="15">
        <f t="shared" si="11"/>
        <v>2.8600000000000003</v>
      </c>
      <c r="S29" s="15">
        <f t="shared" si="12"/>
        <v>8.58</v>
      </c>
      <c r="T29" s="15">
        <f t="shared" si="12"/>
        <v>8.58</v>
      </c>
      <c r="U29" s="15">
        <f t="shared" si="13"/>
        <v>17.16</v>
      </c>
      <c r="V29" s="15">
        <f t="shared" si="14"/>
        <v>28.6</v>
      </c>
      <c r="W29" s="13"/>
      <c r="X29" s="15">
        <f t="shared" si="0"/>
        <v>0</v>
      </c>
      <c r="Y29" s="15">
        <f t="shared" si="1"/>
        <v>0</v>
      </c>
      <c r="Z29" s="15">
        <f t="shared" si="2"/>
        <v>0</v>
      </c>
      <c r="AA29" s="15">
        <f t="shared" si="3"/>
        <v>0</v>
      </c>
      <c r="AB29" s="15">
        <f t="shared" si="4"/>
        <v>0</v>
      </c>
      <c r="AC29" s="15">
        <f t="shared" si="5"/>
        <v>28.6</v>
      </c>
      <c r="AD29" s="15">
        <f t="shared" si="6"/>
        <v>28.6</v>
      </c>
      <c r="AE29" s="201"/>
    </row>
    <row r="30" spans="1:31" ht="67.5" customHeight="1" x14ac:dyDescent="0.25">
      <c r="A30" s="230"/>
      <c r="B30" s="229"/>
      <c r="C30" s="18">
        <v>2.2999999999999998</v>
      </c>
      <c r="D30" s="44" t="s">
        <v>34</v>
      </c>
      <c r="E30" s="18" t="s">
        <v>215</v>
      </c>
      <c r="F30" s="57" t="s">
        <v>126</v>
      </c>
      <c r="G30" s="43">
        <v>6</v>
      </c>
      <c r="H30" s="44" t="s">
        <v>127</v>
      </c>
      <c r="I30" s="200"/>
      <c r="J30" s="15"/>
      <c r="K30" s="15"/>
      <c r="L30" s="15"/>
      <c r="M30" s="15"/>
      <c r="N30" s="15"/>
      <c r="O30" s="15">
        <v>1</v>
      </c>
      <c r="P30" s="205"/>
      <c r="Q30" s="15">
        <v>0</v>
      </c>
      <c r="R30" s="15">
        <f t="shared" si="11"/>
        <v>2.8600000000000003</v>
      </c>
      <c r="S30" s="15">
        <f t="shared" si="12"/>
        <v>8.58</v>
      </c>
      <c r="T30" s="15">
        <f t="shared" si="12"/>
        <v>8.58</v>
      </c>
      <c r="U30" s="15">
        <f t="shared" si="13"/>
        <v>17.16</v>
      </c>
      <c r="V30" s="15">
        <f t="shared" si="14"/>
        <v>28.6</v>
      </c>
      <c r="W30" s="13"/>
      <c r="X30" s="15">
        <f t="shared" si="0"/>
        <v>0</v>
      </c>
      <c r="Y30" s="15">
        <f t="shared" si="1"/>
        <v>0</v>
      </c>
      <c r="Z30" s="15">
        <f t="shared" si="2"/>
        <v>0</v>
      </c>
      <c r="AA30" s="15">
        <f t="shared" si="3"/>
        <v>0</v>
      </c>
      <c r="AB30" s="15">
        <f t="shared" si="4"/>
        <v>0</v>
      </c>
      <c r="AC30" s="15">
        <f t="shared" si="5"/>
        <v>28.6</v>
      </c>
      <c r="AD30" s="15">
        <f t="shared" si="6"/>
        <v>28.6</v>
      </c>
      <c r="AE30" s="201"/>
    </row>
    <row r="31" spans="1:31" ht="36" x14ac:dyDescent="0.25">
      <c r="A31" s="230"/>
      <c r="B31" s="229"/>
      <c r="C31" s="18">
        <v>2.4</v>
      </c>
      <c r="D31" s="44" t="s">
        <v>470</v>
      </c>
      <c r="E31" s="18" t="s">
        <v>216</v>
      </c>
      <c r="F31" s="44" t="s">
        <v>471</v>
      </c>
      <c r="G31" s="43">
        <v>7</v>
      </c>
      <c r="H31" s="44" t="s">
        <v>472</v>
      </c>
      <c r="I31" s="200"/>
      <c r="J31" s="15"/>
      <c r="K31" s="15"/>
      <c r="L31" s="15"/>
      <c r="M31" s="15"/>
      <c r="N31" s="15"/>
      <c r="O31" s="15">
        <v>1</v>
      </c>
      <c r="P31" s="205"/>
      <c r="Q31" s="15">
        <v>0</v>
      </c>
      <c r="R31" s="15">
        <f t="shared" si="11"/>
        <v>2.8600000000000003</v>
      </c>
      <c r="S31" s="15">
        <f t="shared" si="12"/>
        <v>8.58</v>
      </c>
      <c r="T31" s="15">
        <f t="shared" si="12"/>
        <v>8.58</v>
      </c>
      <c r="U31" s="15">
        <f t="shared" si="13"/>
        <v>17.16</v>
      </c>
      <c r="V31" s="15">
        <f t="shared" si="14"/>
        <v>28.6</v>
      </c>
      <c r="W31" s="13"/>
      <c r="X31" s="15">
        <f t="shared" si="0"/>
        <v>0</v>
      </c>
      <c r="Y31" s="15">
        <f t="shared" si="1"/>
        <v>0</v>
      </c>
      <c r="Z31" s="15">
        <f t="shared" si="2"/>
        <v>0</v>
      </c>
      <c r="AA31" s="15">
        <f t="shared" si="3"/>
        <v>0</v>
      </c>
      <c r="AB31" s="15">
        <f t="shared" si="4"/>
        <v>0</v>
      </c>
      <c r="AC31" s="15">
        <f t="shared" si="5"/>
        <v>28.6</v>
      </c>
      <c r="AD31" s="15">
        <f t="shared" si="6"/>
        <v>28.6</v>
      </c>
      <c r="AE31" s="201"/>
    </row>
    <row r="32" spans="1:31" ht="67.5" customHeight="1" x14ac:dyDescent="0.25">
      <c r="A32" s="230">
        <v>3</v>
      </c>
      <c r="B32" s="229" t="s">
        <v>35</v>
      </c>
      <c r="C32" s="18">
        <v>3.1</v>
      </c>
      <c r="D32" s="44" t="s">
        <v>36</v>
      </c>
      <c r="E32" s="18" t="s">
        <v>217</v>
      </c>
      <c r="F32" s="44" t="s">
        <v>37</v>
      </c>
      <c r="G32" s="43">
        <v>1</v>
      </c>
      <c r="H32" s="44" t="s">
        <v>128</v>
      </c>
      <c r="I32" s="200" t="s">
        <v>339</v>
      </c>
      <c r="J32" s="15"/>
      <c r="K32" s="15"/>
      <c r="L32" s="15"/>
      <c r="M32" s="15"/>
      <c r="N32" s="15"/>
      <c r="O32" s="15">
        <v>1</v>
      </c>
      <c r="P32" s="205"/>
      <c r="Q32" s="15">
        <v>0</v>
      </c>
      <c r="R32" s="15">
        <f t="shared" ref="R32:R48" si="15">9.4*0.1</f>
        <v>0.94000000000000006</v>
      </c>
      <c r="S32" s="15">
        <f t="shared" ref="S32:T48" si="16">9.4*0.3</f>
        <v>2.82</v>
      </c>
      <c r="T32" s="15">
        <f t="shared" si="16"/>
        <v>2.82</v>
      </c>
      <c r="U32" s="15">
        <f t="shared" ref="U32:U48" si="17">9.4*0.6</f>
        <v>5.64</v>
      </c>
      <c r="V32" s="15">
        <f t="shared" ref="V32:V48" si="18">9.4*1</f>
        <v>9.4</v>
      </c>
      <c r="W32" s="13"/>
      <c r="X32" s="15">
        <f t="shared" si="0"/>
        <v>0</v>
      </c>
      <c r="Y32" s="15">
        <f t="shared" si="1"/>
        <v>0</v>
      </c>
      <c r="Z32" s="15">
        <f t="shared" ref="Z32:Z42" si="19">L32*S32</f>
        <v>0</v>
      </c>
      <c r="AA32" s="15">
        <f t="shared" si="3"/>
        <v>0</v>
      </c>
      <c r="AB32" s="15">
        <f t="shared" si="4"/>
        <v>0</v>
      </c>
      <c r="AC32" s="15">
        <f t="shared" si="5"/>
        <v>9.4</v>
      </c>
      <c r="AD32" s="15">
        <f t="shared" si="6"/>
        <v>9.4</v>
      </c>
      <c r="AE32" s="201">
        <f>SUM(AD32:AD48)</f>
        <v>159.80000000000004</v>
      </c>
    </row>
    <row r="33" spans="1:31" ht="69.75" customHeight="1" x14ac:dyDescent="0.25">
      <c r="A33" s="230"/>
      <c r="B33" s="229"/>
      <c r="C33" s="206">
        <v>3.2</v>
      </c>
      <c r="D33" s="200" t="s">
        <v>38</v>
      </c>
      <c r="E33" s="206" t="s">
        <v>218</v>
      </c>
      <c r="F33" s="200" t="s">
        <v>39</v>
      </c>
      <c r="G33" s="43">
        <v>2</v>
      </c>
      <c r="H33" s="44" t="s">
        <v>129</v>
      </c>
      <c r="I33" s="200"/>
      <c r="J33" s="15"/>
      <c r="K33" s="15"/>
      <c r="L33" s="15"/>
      <c r="M33" s="15"/>
      <c r="N33" s="15"/>
      <c r="O33" s="15">
        <v>1</v>
      </c>
      <c r="P33" s="205"/>
      <c r="Q33" s="15">
        <v>0</v>
      </c>
      <c r="R33" s="15">
        <f t="shared" si="15"/>
        <v>0.94000000000000006</v>
      </c>
      <c r="S33" s="15">
        <f t="shared" si="16"/>
        <v>2.82</v>
      </c>
      <c r="T33" s="15">
        <f t="shared" si="16"/>
        <v>2.82</v>
      </c>
      <c r="U33" s="15">
        <f t="shared" si="17"/>
        <v>5.64</v>
      </c>
      <c r="V33" s="15">
        <f t="shared" si="18"/>
        <v>9.4</v>
      </c>
      <c r="W33" s="13"/>
      <c r="X33" s="15">
        <f t="shared" si="0"/>
        <v>0</v>
      </c>
      <c r="Y33" s="15">
        <f t="shared" si="1"/>
        <v>0</v>
      </c>
      <c r="Z33" s="15">
        <f t="shared" si="19"/>
        <v>0</v>
      </c>
      <c r="AA33" s="15">
        <f t="shared" si="3"/>
        <v>0</v>
      </c>
      <c r="AB33" s="15">
        <f t="shared" si="4"/>
        <v>0</v>
      </c>
      <c r="AC33" s="15">
        <f t="shared" si="5"/>
        <v>9.4</v>
      </c>
      <c r="AD33" s="15">
        <f t="shared" si="6"/>
        <v>9.4</v>
      </c>
      <c r="AE33" s="201"/>
    </row>
    <row r="34" spans="1:31" ht="80.25" customHeight="1" x14ac:dyDescent="0.25">
      <c r="A34" s="230"/>
      <c r="B34" s="229"/>
      <c r="C34" s="206"/>
      <c r="D34" s="200"/>
      <c r="E34" s="206"/>
      <c r="F34" s="200"/>
      <c r="G34" s="43">
        <v>3</v>
      </c>
      <c r="H34" s="44" t="s">
        <v>457</v>
      </c>
      <c r="I34" s="200"/>
      <c r="J34" s="15"/>
      <c r="K34" s="15"/>
      <c r="L34" s="15"/>
      <c r="M34" s="15"/>
      <c r="N34" s="15"/>
      <c r="O34" s="15">
        <v>1</v>
      </c>
      <c r="P34" s="205"/>
      <c r="Q34" s="15">
        <v>0</v>
      </c>
      <c r="R34" s="15">
        <f t="shared" si="15"/>
        <v>0.94000000000000006</v>
      </c>
      <c r="S34" s="15">
        <f t="shared" si="16"/>
        <v>2.82</v>
      </c>
      <c r="T34" s="15">
        <f t="shared" si="16"/>
        <v>2.82</v>
      </c>
      <c r="U34" s="15">
        <f t="shared" si="17"/>
        <v>5.64</v>
      </c>
      <c r="V34" s="15">
        <f t="shared" si="18"/>
        <v>9.4</v>
      </c>
      <c r="W34" s="13"/>
      <c r="X34" s="15">
        <f t="shared" si="0"/>
        <v>0</v>
      </c>
      <c r="Y34" s="15">
        <f t="shared" si="1"/>
        <v>0</v>
      </c>
      <c r="Z34" s="15">
        <f t="shared" si="19"/>
        <v>0</v>
      </c>
      <c r="AA34" s="15">
        <f t="shared" si="3"/>
        <v>0</v>
      </c>
      <c r="AB34" s="15">
        <f t="shared" si="4"/>
        <v>0</v>
      </c>
      <c r="AC34" s="15">
        <f t="shared" si="5"/>
        <v>9.4</v>
      </c>
      <c r="AD34" s="15">
        <f t="shared" si="6"/>
        <v>9.4</v>
      </c>
      <c r="AE34" s="201"/>
    </row>
    <row r="35" spans="1:31" ht="46.5" customHeight="1" x14ac:dyDescent="0.25">
      <c r="A35" s="230"/>
      <c r="B35" s="229"/>
      <c r="C35" s="206"/>
      <c r="D35" s="200"/>
      <c r="E35" s="206"/>
      <c r="F35" s="200"/>
      <c r="G35" s="43">
        <v>4</v>
      </c>
      <c r="H35" s="44" t="s">
        <v>130</v>
      </c>
      <c r="I35" s="200"/>
      <c r="J35" s="15"/>
      <c r="K35" s="15"/>
      <c r="L35" s="15"/>
      <c r="M35" s="15"/>
      <c r="N35" s="15"/>
      <c r="O35" s="15">
        <v>1</v>
      </c>
      <c r="P35" s="205"/>
      <c r="Q35" s="15">
        <v>0</v>
      </c>
      <c r="R35" s="15">
        <f t="shared" si="15"/>
        <v>0.94000000000000006</v>
      </c>
      <c r="S35" s="15">
        <f t="shared" si="16"/>
        <v>2.82</v>
      </c>
      <c r="T35" s="15">
        <f t="shared" si="16"/>
        <v>2.82</v>
      </c>
      <c r="U35" s="15">
        <f t="shared" si="17"/>
        <v>5.64</v>
      </c>
      <c r="V35" s="15">
        <f t="shared" si="18"/>
        <v>9.4</v>
      </c>
      <c r="W35" s="13"/>
      <c r="X35" s="15">
        <f t="shared" si="0"/>
        <v>0</v>
      </c>
      <c r="Y35" s="15">
        <f t="shared" si="1"/>
        <v>0</v>
      </c>
      <c r="Z35" s="15">
        <f t="shared" si="19"/>
        <v>0</v>
      </c>
      <c r="AA35" s="15">
        <f t="shared" si="3"/>
        <v>0</v>
      </c>
      <c r="AB35" s="15">
        <f t="shared" si="4"/>
        <v>0</v>
      </c>
      <c r="AC35" s="15">
        <f t="shared" si="5"/>
        <v>9.4</v>
      </c>
      <c r="AD35" s="15">
        <f t="shared" si="6"/>
        <v>9.4</v>
      </c>
      <c r="AE35" s="201"/>
    </row>
    <row r="36" spans="1:31" ht="98.25" customHeight="1" x14ac:dyDescent="0.25">
      <c r="A36" s="230"/>
      <c r="B36" s="229"/>
      <c r="C36" s="206"/>
      <c r="D36" s="200"/>
      <c r="E36" s="206" t="s">
        <v>218</v>
      </c>
      <c r="F36" s="200" t="s">
        <v>131</v>
      </c>
      <c r="G36" s="43">
        <v>5</v>
      </c>
      <c r="H36" s="44" t="s">
        <v>132</v>
      </c>
      <c r="I36" s="200"/>
      <c r="J36" s="15"/>
      <c r="K36" s="15"/>
      <c r="L36" s="15"/>
      <c r="M36" s="15"/>
      <c r="N36" s="15"/>
      <c r="O36" s="15">
        <v>1</v>
      </c>
      <c r="P36" s="205"/>
      <c r="Q36" s="15">
        <v>0</v>
      </c>
      <c r="R36" s="15">
        <f t="shared" si="15"/>
        <v>0.94000000000000006</v>
      </c>
      <c r="S36" s="15">
        <f t="shared" si="16"/>
        <v>2.82</v>
      </c>
      <c r="T36" s="15">
        <f t="shared" si="16"/>
        <v>2.82</v>
      </c>
      <c r="U36" s="15">
        <f t="shared" si="17"/>
        <v>5.64</v>
      </c>
      <c r="V36" s="15">
        <f t="shared" si="18"/>
        <v>9.4</v>
      </c>
      <c r="W36" s="13"/>
      <c r="X36" s="15">
        <f t="shared" si="0"/>
        <v>0</v>
      </c>
      <c r="Y36" s="15">
        <f t="shared" si="1"/>
        <v>0</v>
      </c>
      <c r="Z36" s="15">
        <f t="shared" si="19"/>
        <v>0</v>
      </c>
      <c r="AA36" s="15">
        <f t="shared" si="3"/>
        <v>0</v>
      </c>
      <c r="AB36" s="15">
        <f t="shared" si="4"/>
        <v>0</v>
      </c>
      <c r="AC36" s="15">
        <f t="shared" si="5"/>
        <v>9.4</v>
      </c>
      <c r="AD36" s="15">
        <f t="shared" si="6"/>
        <v>9.4</v>
      </c>
      <c r="AE36" s="201"/>
    </row>
    <row r="37" spans="1:31" ht="45.75" customHeight="1" x14ac:dyDescent="0.25">
      <c r="A37" s="230"/>
      <c r="B37" s="229"/>
      <c r="C37" s="206"/>
      <c r="D37" s="200"/>
      <c r="E37" s="206"/>
      <c r="F37" s="200"/>
      <c r="G37" s="43">
        <v>6</v>
      </c>
      <c r="H37" s="44" t="s">
        <v>458</v>
      </c>
      <c r="I37" s="200"/>
      <c r="J37" s="15"/>
      <c r="K37" s="15"/>
      <c r="L37" s="15"/>
      <c r="M37" s="15"/>
      <c r="N37" s="15"/>
      <c r="O37" s="15">
        <v>1</v>
      </c>
      <c r="P37" s="205"/>
      <c r="Q37" s="15">
        <v>0</v>
      </c>
      <c r="R37" s="15">
        <f t="shared" si="15"/>
        <v>0.94000000000000006</v>
      </c>
      <c r="S37" s="15">
        <f t="shared" si="16"/>
        <v>2.82</v>
      </c>
      <c r="T37" s="15">
        <f t="shared" si="16"/>
        <v>2.82</v>
      </c>
      <c r="U37" s="15">
        <f t="shared" si="17"/>
        <v>5.64</v>
      </c>
      <c r="V37" s="15">
        <f t="shared" si="18"/>
        <v>9.4</v>
      </c>
      <c r="W37" s="13"/>
      <c r="X37" s="15">
        <f t="shared" si="0"/>
        <v>0</v>
      </c>
      <c r="Y37" s="15">
        <f t="shared" si="1"/>
        <v>0</v>
      </c>
      <c r="Z37" s="15">
        <f t="shared" si="19"/>
        <v>0</v>
      </c>
      <c r="AA37" s="15">
        <f t="shared" si="3"/>
        <v>0</v>
      </c>
      <c r="AB37" s="15">
        <f t="shared" si="4"/>
        <v>0</v>
      </c>
      <c r="AC37" s="15">
        <f t="shared" si="5"/>
        <v>9.4</v>
      </c>
      <c r="AD37" s="15">
        <f t="shared" si="6"/>
        <v>9.4</v>
      </c>
      <c r="AE37" s="201"/>
    </row>
    <row r="38" spans="1:31" ht="45" customHeight="1" x14ac:dyDescent="0.25">
      <c r="A38" s="230"/>
      <c r="B38" s="229"/>
      <c r="C38" s="206">
        <v>3.3</v>
      </c>
      <c r="D38" s="200" t="s">
        <v>40</v>
      </c>
      <c r="E38" s="206" t="s">
        <v>219</v>
      </c>
      <c r="F38" s="200" t="s">
        <v>133</v>
      </c>
      <c r="G38" s="43">
        <v>7</v>
      </c>
      <c r="H38" s="44" t="s">
        <v>41</v>
      </c>
      <c r="I38" s="200"/>
      <c r="J38" s="15"/>
      <c r="K38" s="15"/>
      <c r="L38" s="15"/>
      <c r="M38" s="15"/>
      <c r="N38" s="15"/>
      <c r="O38" s="15">
        <v>1</v>
      </c>
      <c r="P38" s="205"/>
      <c r="Q38" s="15">
        <v>0</v>
      </c>
      <c r="R38" s="15">
        <f t="shared" si="15"/>
        <v>0.94000000000000006</v>
      </c>
      <c r="S38" s="15">
        <f t="shared" si="16"/>
        <v>2.82</v>
      </c>
      <c r="T38" s="15">
        <f t="shared" si="16"/>
        <v>2.82</v>
      </c>
      <c r="U38" s="15">
        <f t="shared" si="17"/>
        <v>5.64</v>
      </c>
      <c r="V38" s="15">
        <f t="shared" si="18"/>
        <v>9.4</v>
      </c>
      <c r="W38" s="13"/>
      <c r="X38" s="15">
        <f t="shared" si="0"/>
        <v>0</v>
      </c>
      <c r="Y38" s="15">
        <f t="shared" si="1"/>
        <v>0</v>
      </c>
      <c r="Z38" s="15">
        <f t="shared" si="19"/>
        <v>0</v>
      </c>
      <c r="AA38" s="15">
        <f t="shared" si="3"/>
        <v>0</v>
      </c>
      <c r="AB38" s="15">
        <f t="shared" si="4"/>
        <v>0</v>
      </c>
      <c r="AC38" s="15">
        <f t="shared" si="5"/>
        <v>9.4</v>
      </c>
      <c r="AD38" s="15">
        <f t="shared" si="6"/>
        <v>9.4</v>
      </c>
      <c r="AE38" s="201"/>
    </row>
    <row r="39" spans="1:31" ht="87.75" customHeight="1" x14ac:dyDescent="0.25">
      <c r="A39" s="230"/>
      <c r="B39" s="229"/>
      <c r="C39" s="206"/>
      <c r="D39" s="200"/>
      <c r="E39" s="206"/>
      <c r="F39" s="200"/>
      <c r="G39" s="43">
        <v>8</v>
      </c>
      <c r="H39" s="44" t="s">
        <v>134</v>
      </c>
      <c r="I39" s="200"/>
      <c r="J39" s="15"/>
      <c r="K39" s="15"/>
      <c r="L39" s="15"/>
      <c r="M39" s="15"/>
      <c r="N39" s="15"/>
      <c r="O39" s="15">
        <v>1</v>
      </c>
      <c r="P39" s="205"/>
      <c r="Q39" s="15">
        <v>0</v>
      </c>
      <c r="R39" s="15">
        <f t="shared" si="15"/>
        <v>0.94000000000000006</v>
      </c>
      <c r="S39" s="15">
        <f t="shared" si="16"/>
        <v>2.82</v>
      </c>
      <c r="T39" s="15">
        <f t="shared" si="16"/>
        <v>2.82</v>
      </c>
      <c r="U39" s="15">
        <f t="shared" si="17"/>
        <v>5.64</v>
      </c>
      <c r="V39" s="15">
        <f t="shared" si="18"/>
        <v>9.4</v>
      </c>
      <c r="W39" s="13"/>
      <c r="X39" s="15">
        <f t="shared" si="0"/>
        <v>0</v>
      </c>
      <c r="Y39" s="15">
        <f t="shared" si="1"/>
        <v>0</v>
      </c>
      <c r="Z39" s="15">
        <f t="shared" si="19"/>
        <v>0</v>
      </c>
      <c r="AA39" s="15">
        <f t="shared" si="3"/>
        <v>0</v>
      </c>
      <c r="AB39" s="15">
        <f t="shared" si="4"/>
        <v>0</v>
      </c>
      <c r="AC39" s="15">
        <f t="shared" si="5"/>
        <v>9.4</v>
      </c>
      <c r="AD39" s="15">
        <f t="shared" si="6"/>
        <v>9.4</v>
      </c>
      <c r="AE39" s="201"/>
    </row>
    <row r="40" spans="1:31" ht="47.25" customHeight="1" x14ac:dyDescent="0.25">
      <c r="A40" s="230"/>
      <c r="B40" s="229"/>
      <c r="C40" s="206"/>
      <c r="D40" s="200"/>
      <c r="E40" s="206" t="s">
        <v>220</v>
      </c>
      <c r="F40" s="200" t="s">
        <v>135</v>
      </c>
      <c r="G40" s="43">
        <v>9</v>
      </c>
      <c r="H40" s="42" t="s">
        <v>440</v>
      </c>
      <c r="I40" s="200"/>
      <c r="J40" s="15"/>
      <c r="K40" s="15"/>
      <c r="L40" s="15"/>
      <c r="M40" s="15"/>
      <c r="N40" s="15"/>
      <c r="O40" s="15">
        <v>1</v>
      </c>
      <c r="P40" s="205"/>
      <c r="Q40" s="15">
        <v>0</v>
      </c>
      <c r="R40" s="15">
        <f t="shared" si="15"/>
        <v>0.94000000000000006</v>
      </c>
      <c r="S40" s="15">
        <f t="shared" si="16"/>
        <v>2.82</v>
      </c>
      <c r="T40" s="15">
        <f t="shared" si="16"/>
        <v>2.82</v>
      </c>
      <c r="U40" s="15">
        <f t="shared" si="17"/>
        <v>5.64</v>
      </c>
      <c r="V40" s="15">
        <f t="shared" si="18"/>
        <v>9.4</v>
      </c>
      <c r="W40" s="13"/>
      <c r="X40" s="15">
        <f t="shared" si="0"/>
        <v>0</v>
      </c>
      <c r="Y40" s="15">
        <f t="shared" si="1"/>
        <v>0</v>
      </c>
      <c r="Z40" s="15">
        <f t="shared" si="19"/>
        <v>0</v>
      </c>
      <c r="AA40" s="15">
        <f t="shared" si="3"/>
        <v>0</v>
      </c>
      <c r="AB40" s="15">
        <f t="shared" si="4"/>
        <v>0</v>
      </c>
      <c r="AC40" s="15">
        <f t="shared" si="5"/>
        <v>9.4</v>
      </c>
      <c r="AD40" s="15">
        <f t="shared" si="6"/>
        <v>9.4</v>
      </c>
      <c r="AE40" s="201"/>
    </row>
    <row r="41" spans="1:31" ht="61.5" customHeight="1" x14ac:dyDescent="0.25">
      <c r="A41" s="230"/>
      <c r="B41" s="229"/>
      <c r="C41" s="206"/>
      <c r="D41" s="200"/>
      <c r="E41" s="206"/>
      <c r="F41" s="200"/>
      <c r="G41" s="43">
        <v>10</v>
      </c>
      <c r="H41" s="44" t="s">
        <v>42</v>
      </c>
      <c r="I41" s="200"/>
      <c r="J41" s="15"/>
      <c r="K41" s="15"/>
      <c r="L41" s="15"/>
      <c r="M41" s="15"/>
      <c r="N41" s="15"/>
      <c r="O41" s="15">
        <v>1</v>
      </c>
      <c r="P41" s="205"/>
      <c r="Q41" s="15">
        <v>0</v>
      </c>
      <c r="R41" s="15">
        <f t="shared" si="15"/>
        <v>0.94000000000000006</v>
      </c>
      <c r="S41" s="15">
        <f t="shared" si="16"/>
        <v>2.82</v>
      </c>
      <c r="T41" s="15">
        <f t="shared" si="16"/>
        <v>2.82</v>
      </c>
      <c r="U41" s="15">
        <f t="shared" si="17"/>
        <v>5.64</v>
      </c>
      <c r="V41" s="15">
        <f t="shared" si="18"/>
        <v>9.4</v>
      </c>
      <c r="W41" s="13"/>
      <c r="X41" s="15">
        <f t="shared" si="0"/>
        <v>0</v>
      </c>
      <c r="Y41" s="15">
        <f t="shared" si="1"/>
        <v>0</v>
      </c>
      <c r="Z41" s="15">
        <f t="shared" si="19"/>
        <v>0</v>
      </c>
      <c r="AA41" s="15">
        <f t="shared" si="3"/>
        <v>0</v>
      </c>
      <c r="AB41" s="15">
        <f t="shared" si="4"/>
        <v>0</v>
      </c>
      <c r="AC41" s="15">
        <f t="shared" si="5"/>
        <v>9.4</v>
      </c>
      <c r="AD41" s="15">
        <f t="shared" si="6"/>
        <v>9.4</v>
      </c>
      <c r="AE41" s="201"/>
    </row>
    <row r="42" spans="1:31" ht="63.75" customHeight="1" x14ac:dyDescent="0.25">
      <c r="A42" s="230"/>
      <c r="B42" s="229"/>
      <c r="C42" s="206"/>
      <c r="D42" s="200"/>
      <c r="E42" s="206"/>
      <c r="F42" s="200"/>
      <c r="G42" s="43">
        <v>11</v>
      </c>
      <c r="H42" s="44" t="s">
        <v>43</v>
      </c>
      <c r="I42" s="200"/>
      <c r="J42" s="15"/>
      <c r="K42" s="15"/>
      <c r="L42" s="15"/>
      <c r="M42" s="15"/>
      <c r="N42" s="15"/>
      <c r="O42" s="15">
        <v>1</v>
      </c>
      <c r="P42" s="205"/>
      <c r="Q42" s="15">
        <v>0</v>
      </c>
      <c r="R42" s="15">
        <f t="shared" si="15"/>
        <v>0.94000000000000006</v>
      </c>
      <c r="S42" s="15">
        <f t="shared" si="16"/>
        <v>2.82</v>
      </c>
      <c r="T42" s="15">
        <f t="shared" si="16"/>
        <v>2.82</v>
      </c>
      <c r="U42" s="15">
        <f t="shared" si="17"/>
        <v>5.64</v>
      </c>
      <c r="V42" s="15">
        <f t="shared" si="18"/>
        <v>9.4</v>
      </c>
      <c r="W42" s="13"/>
      <c r="X42" s="15">
        <f t="shared" si="0"/>
        <v>0</v>
      </c>
      <c r="Y42" s="15">
        <f t="shared" si="1"/>
        <v>0</v>
      </c>
      <c r="Z42" s="15">
        <f t="shared" si="19"/>
        <v>0</v>
      </c>
      <c r="AA42" s="15">
        <f t="shared" si="3"/>
        <v>0</v>
      </c>
      <c r="AB42" s="15">
        <f t="shared" si="4"/>
        <v>0</v>
      </c>
      <c r="AC42" s="15">
        <f t="shared" si="5"/>
        <v>9.4</v>
      </c>
      <c r="AD42" s="15">
        <f t="shared" si="6"/>
        <v>9.4</v>
      </c>
      <c r="AE42" s="201"/>
    </row>
    <row r="43" spans="1:31" ht="56.25" customHeight="1" x14ac:dyDescent="0.25">
      <c r="A43" s="230"/>
      <c r="B43" s="229"/>
      <c r="C43" s="206">
        <v>3.4</v>
      </c>
      <c r="D43" s="200" t="s">
        <v>44</v>
      </c>
      <c r="E43" s="206" t="s">
        <v>221</v>
      </c>
      <c r="F43" s="200" t="s">
        <v>136</v>
      </c>
      <c r="G43" s="43">
        <v>12</v>
      </c>
      <c r="H43" s="44" t="s">
        <v>137</v>
      </c>
      <c r="I43" s="200" t="s">
        <v>340</v>
      </c>
      <c r="J43" s="15"/>
      <c r="K43" s="15"/>
      <c r="L43" s="15"/>
      <c r="M43" s="15"/>
      <c r="N43" s="15"/>
      <c r="O43" s="15">
        <v>1</v>
      </c>
      <c r="P43" s="205"/>
      <c r="Q43" s="15">
        <v>0</v>
      </c>
      <c r="R43" s="15">
        <f t="shared" si="15"/>
        <v>0.94000000000000006</v>
      </c>
      <c r="S43" s="15">
        <f t="shared" si="16"/>
        <v>2.82</v>
      </c>
      <c r="T43" s="15">
        <f t="shared" si="16"/>
        <v>2.82</v>
      </c>
      <c r="U43" s="15">
        <f t="shared" si="17"/>
        <v>5.64</v>
      </c>
      <c r="V43" s="15">
        <f t="shared" si="18"/>
        <v>9.4</v>
      </c>
      <c r="W43" s="13"/>
      <c r="X43" s="15">
        <f t="shared" si="0"/>
        <v>0</v>
      </c>
      <c r="Y43" s="15">
        <f t="shared" si="1"/>
        <v>0</v>
      </c>
      <c r="Z43" s="15">
        <f t="shared" si="2"/>
        <v>0</v>
      </c>
      <c r="AA43" s="15">
        <f t="shared" si="3"/>
        <v>0</v>
      </c>
      <c r="AB43" s="15">
        <f t="shared" si="4"/>
        <v>0</v>
      </c>
      <c r="AC43" s="15">
        <f t="shared" si="5"/>
        <v>9.4</v>
      </c>
      <c r="AD43" s="15">
        <f t="shared" si="6"/>
        <v>9.4</v>
      </c>
      <c r="AE43" s="201"/>
    </row>
    <row r="44" spans="1:31" ht="65.25" customHeight="1" x14ac:dyDescent="0.25">
      <c r="A44" s="230"/>
      <c r="B44" s="229"/>
      <c r="C44" s="206"/>
      <c r="D44" s="200"/>
      <c r="E44" s="206"/>
      <c r="F44" s="200"/>
      <c r="G44" s="43">
        <v>13</v>
      </c>
      <c r="H44" s="44" t="s">
        <v>45</v>
      </c>
      <c r="I44" s="200"/>
      <c r="J44" s="15"/>
      <c r="K44" s="15"/>
      <c r="L44" s="15"/>
      <c r="M44" s="15"/>
      <c r="N44" s="15"/>
      <c r="O44" s="15">
        <v>1</v>
      </c>
      <c r="P44" s="205"/>
      <c r="Q44" s="15">
        <v>0</v>
      </c>
      <c r="R44" s="15">
        <f t="shared" si="15"/>
        <v>0.94000000000000006</v>
      </c>
      <c r="S44" s="15">
        <f t="shared" si="16"/>
        <v>2.82</v>
      </c>
      <c r="T44" s="15">
        <f t="shared" si="16"/>
        <v>2.82</v>
      </c>
      <c r="U44" s="15">
        <f t="shared" si="17"/>
        <v>5.64</v>
      </c>
      <c r="V44" s="15">
        <f t="shared" si="18"/>
        <v>9.4</v>
      </c>
      <c r="W44" s="13"/>
      <c r="X44" s="15">
        <f t="shared" si="0"/>
        <v>0</v>
      </c>
      <c r="Y44" s="15">
        <f t="shared" si="1"/>
        <v>0</v>
      </c>
      <c r="Z44" s="15">
        <f t="shared" si="2"/>
        <v>0</v>
      </c>
      <c r="AA44" s="15">
        <f t="shared" si="3"/>
        <v>0</v>
      </c>
      <c r="AB44" s="15">
        <f t="shared" si="4"/>
        <v>0</v>
      </c>
      <c r="AC44" s="15">
        <f t="shared" si="5"/>
        <v>9.4</v>
      </c>
      <c r="AD44" s="15">
        <f t="shared" si="6"/>
        <v>9.4</v>
      </c>
      <c r="AE44" s="201"/>
    </row>
    <row r="45" spans="1:31" ht="85.5" customHeight="1" x14ac:dyDescent="0.25">
      <c r="A45" s="230"/>
      <c r="B45" s="229"/>
      <c r="C45" s="206">
        <v>3.5</v>
      </c>
      <c r="D45" s="200" t="s">
        <v>46</v>
      </c>
      <c r="E45" s="206" t="s">
        <v>222</v>
      </c>
      <c r="F45" s="200" t="s">
        <v>138</v>
      </c>
      <c r="G45" s="43">
        <v>14</v>
      </c>
      <c r="H45" s="44" t="s">
        <v>139</v>
      </c>
      <c r="I45" s="200"/>
      <c r="J45" s="15"/>
      <c r="K45" s="15"/>
      <c r="L45" s="15"/>
      <c r="M45" s="15"/>
      <c r="N45" s="15"/>
      <c r="O45" s="15">
        <v>1</v>
      </c>
      <c r="P45" s="205"/>
      <c r="Q45" s="15">
        <v>0</v>
      </c>
      <c r="R45" s="15">
        <f t="shared" si="15"/>
        <v>0.94000000000000006</v>
      </c>
      <c r="S45" s="15">
        <f t="shared" si="16"/>
        <v>2.82</v>
      </c>
      <c r="T45" s="15">
        <f t="shared" si="16"/>
        <v>2.82</v>
      </c>
      <c r="U45" s="15">
        <f t="shared" si="17"/>
        <v>5.64</v>
      </c>
      <c r="V45" s="15">
        <f t="shared" si="18"/>
        <v>9.4</v>
      </c>
      <c r="W45" s="13"/>
      <c r="X45" s="15">
        <f t="shared" si="0"/>
        <v>0</v>
      </c>
      <c r="Y45" s="15">
        <f t="shared" si="1"/>
        <v>0</v>
      </c>
      <c r="Z45" s="15">
        <f t="shared" si="2"/>
        <v>0</v>
      </c>
      <c r="AA45" s="15">
        <f t="shared" si="3"/>
        <v>0</v>
      </c>
      <c r="AB45" s="15">
        <f t="shared" si="4"/>
        <v>0</v>
      </c>
      <c r="AC45" s="15">
        <f t="shared" si="5"/>
        <v>9.4</v>
      </c>
      <c r="AD45" s="15">
        <f t="shared" si="6"/>
        <v>9.4</v>
      </c>
      <c r="AE45" s="201"/>
    </row>
    <row r="46" spans="1:31" ht="77.25" customHeight="1" x14ac:dyDescent="0.25">
      <c r="A46" s="230"/>
      <c r="B46" s="229"/>
      <c r="C46" s="206"/>
      <c r="D46" s="200"/>
      <c r="E46" s="206"/>
      <c r="F46" s="200"/>
      <c r="G46" s="43">
        <v>15</v>
      </c>
      <c r="H46" s="44" t="s">
        <v>140</v>
      </c>
      <c r="I46" s="200"/>
      <c r="J46" s="15"/>
      <c r="K46" s="15"/>
      <c r="L46" s="15"/>
      <c r="M46" s="15"/>
      <c r="N46" s="15"/>
      <c r="O46" s="15">
        <v>1</v>
      </c>
      <c r="P46" s="205"/>
      <c r="Q46" s="15">
        <v>0</v>
      </c>
      <c r="R46" s="15">
        <f t="shared" si="15"/>
        <v>0.94000000000000006</v>
      </c>
      <c r="S46" s="15">
        <f t="shared" si="16"/>
        <v>2.82</v>
      </c>
      <c r="T46" s="15">
        <f t="shared" si="16"/>
        <v>2.82</v>
      </c>
      <c r="U46" s="15">
        <f t="shared" si="17"/>
        <v>5.64</v>
      </c>
      <c r="V46" s="15">
        <f t="shared" si="18"/>
        <v>9.4</v>
      </c>
      <c r="W46" s="13"/>
      <c r="X46" s="15">
        <f t="shared" si="0"/>
        <v>0</v>
      </c>
      <c r="Y46" s="15">
        <f t="shared" si="1"/>
        <v>0</v>
      </c>
      <c r="Z46" s="15">
        <f t="shared" si="2"/>
        <v>0</v>
      </c>
      <c r="AA46" s="15">
        <f t="shared" si="3"/>
        <v>0</v>
      </c>
      <c r="AB46" s="15">
        <f t="shared" si="4"/>
        <v>0</v>
      </c>
      <c r="AC46" s="15">
        <f t="shared" si="5"/>
        <v>9.4</v>
      </c>
      <c r="AD46" s="15">
        <f t="shared" si="6"/>
        <v>9.4</v>
      </c>
      <c r="AE46" s="201"/>
    </row>
    <row r="47" spans="1:31" ht="136.5" customHeight="1" x14ac:dyDescent="0.25">
      <c r="A47" s="230"/>
      <c r="B47" s="229"/>
      <c r="C47" s="206"/>
      <c r="D47" s="200"/>
      <c r="E47" s="206"/>
      <c r="F47" s="200"/>
      <c r="G47" s="43">
        <v>16</v>
      </c>
      <c r="H47" s="44" t="s">
        <v>459</v>
      </c>
      <c r="I47" s="200"/>
      <c r="J47" s="15"/>
      <c r="K47" s="15"/>
      <c r="L47" s="15"/>
      <c r="M47" s="15"/>
      <c r="N47" s="15"/>
      <c r="O47" s="15">
        <v>1</v>
      </c>
      <c r="P47" s="205"/>
      <c r="Q47" s="15">
        <v>0</v>
      </c>
      <c r="R47" s="15">
        <f t="shared" si="15"/>
        <v>0.94000000000000006</v>
      </c>
      <c r="S47" s="15">
        <f t="shared" si="16"/>
        <v>2.82</v>
      </c>
      <c r="T47" s="15">
        <f t="shared" si="16"/>
        <v>2.82</v>
      </c>
      <c r="U47" s="15">
        <f t="shared" si="17"/>
        <v>5.64</v>
      </c>
      <c r="V47" s="15">
        <f t="shared" si="18"/>
        <v>9.4</v>
      </c>
      <c r="W47" s="13"/>
      <c r="X47" s="15">
        <f t="shared" si="0"/>
        <v>0</v>
      </c>
      <c r="Y47" s="15">
        <f t="shared" si="1"/>
        <v>0</v>
      </c>
      <c r="Z47" s="15">
        <f t="shared" si="2"/>
        <v>0</v>
      </c>
      <c r="AA47" s="15">
        <f t="shared" si="3"/>
        <v>0</v>
      </c>
      <c r="AB47" s="15">
        <f t="shared" si="4"/>
        <v>0</v>
      </c>
      <c r="AC47" s="15">
        <f t="shared" si="5"/>
        <v>9.4</v>
      </c>
      <c r="AD47" s="15">
        <f t="shared" si="6"/>
        <v>9.4</v>
      </c>
      <c r="AE47" s="201"/>
    </row>
    <row r="48" spans="1:31" ht="36" x14ac:dyDescent="0.25">
      <c r="A48" s="230"/>
      <c r="B48" s="229"/>
      <c r="C48" s="206"/>
      <c r="D48" s="200"/>
      <c r="E48" s="206"/>
      <c r="F48" s="200"/>
      <c r="G48" s="43">
        <v>17</v>
      </c>
      <c r="H48" s="44" t="s">
        <v>460</v>
      </c>
      <c r="I48" s="200"/>
      <c r="J48" s="15"/>
      <c r="K48" s="15"/>
      <c r="L48" s="15"/>
      <c r="M48" s="15"/>
      <c r="N48" s="15"/>
      <c r="O48" s="15">
        <v>1</v>
      </c>
      <c r="P48" s="205"/>
      <c r="Q48" s="15">
        <v>0</v>
      </c>
      <c r="R48" s="15">
        <f t="shared" si="15"/>
        <v>0.94000000000000006</v>
      </c>
      <c r="S48" s="15">
        <f t="shared" si="16"/>
        <v>2.82</v>
      </c>
      <c r="T48" s="15">
        <f t="shared" si="16"/>
        <v>2.82</v>
      </c>
      <c r="U48" s="15">
        <f t="shared" si="17"/>
        <v>5.64</v>
      </c>
      <c r="V48" s="15">
        <f t="shared" si="18"/>
        <v>9.4</v>
      </c>
      <c r="W48" s="13"/>
      <c r="X48" s="15">
        <f t="shared" si="0"/>
        <v>0</v>
      </c>
      <c r="Y48" s="15">
        <f t="shared" si="1"/>
        <v>0</v>
      </c>
      <c r="Z48" s="15">
        <f t="shared" si="2"/>
        <v>0</v>
      </c>
      <c r="AA48" s="15">
        <f t="shared" si="3"/>
        <v>0</v>
      </c>
      <c r="AB48" s="15">
        <f t="shared" si="4"/>
        <v>0</v>
      </c>
      <c r="AC48" s="15">
        <f t="shared" si="5"/>
        <v>9.4</v>
      </c>
      <c r="AD48" s="15">
        <f t="shared" si="6"/>
        <v>9.4</v>
      </c>
      <c r="AE48" s="201"/>
    </row>
    <row r="49" spans="1:31" ht="62.25" customHeight="1" x14ac:dyDescent="0.25">
      <c r="A49" s="226">
        <v>4</v>
      </c>
      <c r="B49" s="208" t="s">
        <v>47</v>
      </c>
      <c r="C49" s="206">
        <v>4.0999999999999996</v>
      </c>
      <c r="D49" s="200" t="s">
        <v>48</v>
      </c>
      <c r="E49" s="206" t="s">
        <v>223</v>
      </c>
      <c r="F49" s="200" t="s">
        <v>141</v>
      </c>
      <c r="G49" s="43">
        <v>1</v>
      </c>
      <c r="H49" s="44" t="s">
        <v>142</v>
      </c>
      <c r="I49" s="197" t="s">
        <v>341</v>
      </c>
      <c r="J49" s="15"/>
      <c r="K49" s="15"/>
      <c r="L49" s="15"/>
      <c r="M49" s="15"/>
      <c r="N49" s="15"/>
      <c r="O49" s="15">
        <v>1</v>
      </c>
      <c r="P49" s="205"/>
      <c r="Q49" s="15">
        <v>0</v>
      </c>
      <c r="R49" s="15">
        <f>50*0.1</f>
        <v>5</v>
      </c>
      <c r="S49" s="15">
        <f>50*0.3</f>
        <v>15</v>
      </c>
      <c r="T49" s="15">
        <f>50*0.3</f>
        <v>15</v>
      </c>
      <c r="U49" s="15">
        <f>50*0.6</f>
        <v>30</v>
      </c>
      <c r="V49" s="15">
        <f>50*1</f>
        <v>50</v>
      </c>
      <c r="W49" s="13"/>
      <c r="X49" s="15">
        <f t="shared" si="0"/>
        <v>0</v>
      </c>
      <c r="Y49" s="15">
        <f t="shared" si="1"/>
        <v>0</v>
      </c>
      <c r="Z49" s="15">
        <f t="shared" si="2"/>
        <v>0</v>
      </c>
      <c r="AA49" s="15">
        <f t="shared" si="3"/>
        <v>0</v>
      </c>
      <c r="AB49" s="15">
        <f t="shared" si="4"/>
        <v>0</v>
      </c>
      <c r="AC49" s="15">
        <f t="shared" si="5"/>
        <v>50</v>
      </c>
      <c r="AD49" s="15">
        <f t="shared" si="6"/>
        <v>50</v>
      </c>
      <c r="AE49" s="202">
        <f>SUM(AD49:AD50)</f>
        <v>100</v>
      </c>
    </row>
    <row r="50" spans="1:31" ht="84.75" customHeight="1" x14ac:dyDescent="0.25">
      <c r="A50" s="227"/>
      <c r="B50" s="210"/>
      <c r="C50" s="206"/>
      <c r="D50" s="200"/>
      <c r="E50" s="206"/>
      <c r="F50" s="200"/>
      <c r="G50" s="43">
        <v>2</v>
      </c>
      <c r="H50" s="42" t="s">
        <v>143</v>
      </c>
      <c r="I50" s="199"/>
      <c r="J50" s="15"/>
      <c r="K50" s="15"/>
      <c r="L50" s="15"/>
      <c r="M50" s="15"/>
      <c r="N50" s="15"/>
      <c r="O50" s="15">
        <v>1</v>
      </c>
      <c r="P50" s="205"/>
      <c r="Q50" s="15">
        <v>0</v>
      </c>
      <c r="R50" s="15">
        <f>50*0.1</f>
        <v>5</v>
      </c>
      <c r="S50" s="15">
        <f>50*0.3</f>
        <v>15</v>
      </c>
      <c r="T50" s="15">
        <f>50*0.3</f>
        <v>15</v>
      </c>
      <c r="U50" s="15">
        <f>50*0.6</f>
        <v>30</v>
      </c>
      <c r="V50" s="15">
        <f>50*1</f>
        <v>50</v>
      </c>
      <c r="W50" s="13"/>
      <c r="X50" s="15">
        <f t="shared" si="0"/>
        <v>0</v>
      </c>
      <c r="Y50" s="15">
        <f t="shared" si="1"/>
        <v>0</v>
      </c>
      <c r="Z50" s="15">
        <f t="shared" si="2"/>
        <v>0</v>
      </c>
      <c r="AA50" s="15">
        <f t="shared" si="3"/>
        <v>0</v>
      </c>
      <c r="AB50" s="15">
        <f t="shared" si="4"/>
        <v>0</v>
      </c>
      <c r="AC50" s="15">
        <f t="shared" si="5"/>
        <v>50</v>
      </c>
      <c r="AD50" s="15">
        <f t="shared" si="6"/>
        <v>50</v>
      </c>
      <c r="AE50" s="203"/>
    </row>
    <row r="51" spans="1:31" ht="60" customHeight="1" x14ac:dyDescent="0.25">
      <c r="A51" s="226">
        <v>5</v>
      </c>
      <c r="B51" s="208" t="s">
        <v>49</v>
      </c>
      <c r="C51" s="206">
        <v>5.0999999999999996</v>
      </c>
      <c r="D51" s="200" t="s">
        <v>50</v>
      </c>
      <c r="E51" s="18" t="s">
        <v>224</v>
      </c>
      <c r="F51" s="44" t="s">
        <v>144</v>
      </c>
      <c r="G51" s="43">
        <v>1</v>
      </c>
      <c r="H51" s="44" t="s">
        <v>145</v>
      </c>
      <c r="I51" s="197" t="s">
        <v>431</v>
      </c>
      <c r="J51" s="15"/>
      <c r="K51" s="15"/>
      <c r="L51" s="15"/>
      <c r="M51" s="15"/>
      <c r="N51" s="15"/>
      <c r="O51" s="15">
        <v>1</v>
      </c>
      <c r="P51" s="205"/>
      <c r="Q51" s="15">
        <v>0</v>
      </c>
      <c r="R51" s="15">
        <f t="shared" ref="R51:R58" si="20">15*0.1</f>
        <v>1.5</v>
      </c>
      <c r="S51" s="15">
        <f t="shared" ref="S51:T58" si="21">15*0.3</f>
        <v>4.5</v>
      </c>
      <c r="T51" s="15">
        <f t="shared" si="21"/>
        <v>4.5</v>
      </c>
      <c r="U51" s="15">
        <f t="shared" ref="U51:U58" si="22">15*0.6</f>
        <v>9</v>
      </c>
      <c r="V51" s="15">
        <f t="shared" ref="V51:V58" si="23">15*1</f>
        <v>15</v>
      </c>
      <c r="W51" s="13"/>
      <c r="X51" s="15">
        <f t="shared" si="0"/>
        <v>0</v>
      </c>
      <c r="Y51" s="15">
        <f t="shared" si="1"/>
        <v>0</v>
      </c>
      <c r="Z51" s="15">
        <f t="shared" si="2"/>
        <v>0</v>
      </c>
      <c r="AA51" s="15">
        <f t="shared" si="3"/>
        <v>0</v>
      </c>
      <c r="AB51" s="15">
        <f t="shared" si="4"/>
        <v>0</v>
      </c>
      <c r="AC51" s="15">
        <f t="shared" si="5"/>
        <v>15</v>
      </c>
      <c r="AD51" s="15">
        <f t="shared" si="6"/>
        <v>15</v>
      </c>
      <c r="AE51" s="202">
        <f>SUM(AD51:AD58)</f>
        <v>120</v>
      </c>
    </row>
    <row r="52" spans="1:31" ht="60.75" customHeight="1" x14ac:dyDescent="0.25">
      <c r="A52" s="228"/>
      <c r="B52" s="209"/>
      <c r="C52" s="206"/>
      <c r="D52" s="200"/>
      <c r="E52" s="18" t="s">
        <v>225</v>
      </c>
      <c r="F52" s="44" t="s">
        <v>146</v>
      </c>
      <c r="G52" s="43">
        <v>2</v>
      </c>
      <c r="H52" s="44" t="s">
        <v>147</v>
      </c>
      <c r="I52" s="198"/>
      <c r="J52" s="15"/>
      <c r="K52" s="15"/>
      <c r="L52" s="15"/>
      <c r="M52" s="15"/>
      <c r="N52" s="15"/>
      <c r="O52" s="15">
        <v>1</v>
      </c>
      <c r="P52" s="205"/>
      <c r="Q52" s="15">
        <v>0</v>
      </c>
      <c r="R52" s="15">
        <f t="shared" si="20"/>
        <v>1.5</v>
      </c>
      <c r="S52" s="15">
        <f t="shared" si="21"/>
        <v>4.5</v>
      </c>
      <c r="T52" s="15">
        <f t="shared" si="21"/>
        <v>4.5</v>
      </c>
      <c r="U52" s="15">
        <f t="shared" si="22"/>
        <v>9</v>
      </c>
      <c r="V52" s="15">
        <f t="shared" si="23"/>
        <v>15</v>
      </c>
      <c r="W52" s="13"/>
      <c r="X52" s="15">
        <f t="shared" si="0"/>
        <v>0</v>
      </c>
      <c r="Y52" s="15">
        <f t="shared" si="1"/>
        <v>0</v>
      </c>
      <c r="Z52" s="15">
        <f t="shared" si="2"/>
        <v>0</v>
      </c>
      <c r="AA52" s="15">
        <f t="shared" si="3"/>
        <v>0</v>
      </c>
      <c r="AB52" s="15">
        <f t="shared" si="4"/>
        <v>0</v>
      </c>
      <c r="AC52" s="15">
        <f t="shared" si="5"/>
        <v>15</v>
      </c>
      <c r="AD52" s="15">
        <f t="shared" si="6"/>
        <v>15</v>
      </c>
      <c r="AE52" s="204"/>
    </row>
    <row r="53" spans="1:31" ht="74.25" customHeight="1" x14ac:dyDescent="0.25">
      <c r="A53" s="228"/>
      <c r="B53" s="209"/>
      <c r="C53" s="206"/>
      <c r="D53" s="200"/>
      <c r="E53" s="18" t="s">
        <v>226</v>
      </c>
      <c r="F53" s="44" t="s">
        <v>148</v>
      </c>
      <c r="G53" s="43">
        <v>3</v>
      </c>
      <c r="H53" s="19" t="s">
        <v>149</v>
      </c>
      <c r="I53" s="198"/>
      <c r="J53" s="15"/>
      <c r="K53" s="15"/>
      <c r="L53" s="15"/>
      <c r="M53" s="15"/>
      <c r="N53" s="15"/>
      <c r="O53" s="15">
        <v>1</v>
      </c>
      <c r="P53" s="205"/>
      <c r="Q53" s="15">
        <v>0</v>
      </c>
      <c r="R53" s="15">
        <f t="shared" si="20"/>
        <v>1.5</v>
      </c>
      <c r="S53" s="15">
        <f t="shared" si="21"/>
        <v>4.5</v>
      </c>
      <c r="T53" s="15">
        <f t="shared" si="21"/>
        <v>4.5</v>
      </c>
      <c r="U53" s="15">
        <f t="shared" si="22"/>
        <v>9</v>
      </c>
      <c r="V53" s="15">
        <f t="shared" si="23"/>
        <v>15</v>
      </c>
      <c r="W53" s="13"/>
      <c r="X53" s="15">
        <f t="shared" si="0"/>
        <v>0</v>
      </c>
      <c r="Y53" s="15">
        <f t="shared" si="1"/>
        <v>0</v>
      </c>
      <c r="Z53" s="15">
        <f t="shared" si="2"/>
        <v>0</v>
      </c>
      <c r="AA53" s="15">
        <f t="shared" si="3"/>
        <v>0</v>
      </c>
      <c r="AB53" s="15">
        <f t="shared" si="4"/>
        <v>0</v>
      </c>
      <c r="AC53" s="15">
        <f t="shared" si="5"/>
        <v>15</v>
      </c>
      <c r="AD53" s="15">
        <f t="shared" si="6"/>
        <v>15</v>
      </c>
      <c r="AE53" s="204"/>
    </row>
    <row r="54" spans="1:31" ht="41.25" customHeight="1" x14ac:dyDescent="0.25">
      <c r="A54" s="228"/>
      <c r="B54" s="209"/>
      <c r="C54" s="206"/>
      <c r="D54" s="200"/>
      <c r="E54" s="18" t="s">
        <v>227</v>
      </c>
      <c r="F54" s="44" t="s">
        <v>51</v>
      </c>
      <c r="G54" s="43">
        <v>4</v>
      </c>
      <c r="H54" s="44" t="s">
        <v>150</v>
      </c>
      <c r="I54" s="198"/>
      <c r="J54" s="15"/>
      <c r="K54" s="15"/>
      <c r="L54" s="15"/>
      <c r="M54" s="15"/>
      <c r="N54" s="15"/>
      <c r="O54" s="15">
        <v>1</v>
      </c>
      <c r="P54" s="205"/>
      <c r="Q54" s="15">
        <v>0</v>
      </c>
      <c r="R54" s="15">
        <f t="shared" si="20"/>
        <v>1.5</v>
      </c>
      <c r="S54" s="15">
        <f t="shared" si="21"/>
        <v>4.5</v>
      </c>
      <c r="T54" s="15">
        <f t="shared" si="21"/>
        <v>4.5</v>
      </c>
      <c r="U54" s="15">
        <f t="shared" si="22"/>
        <v>9</v>
      </c>
      <c r="V54" s="15">
        <f t="shared" si="23"/>
        <v>15</v>
      </c>
      <c r="W54" s="13"/>
      <c r="X54" s="15">
        <f t="shared" si="0"/>
        <v>0</v>
      </c>
      <c r="Y54" s="15">
        <f t="shared" si="1"/>
        <v>0</v>
      </c>
      <c r="Z54" s="15">
        <f t="shared" si="2"/>
        <v>0</v>
      </c>
      <c r="AA54" s="15">
        <f t="shared" si="3"/>
        <v>0</v>
      </c>
      <c r="AB54" s="15">
        <f t="shared" si="4"/>
        <v>0</v>
      </c>
      <c r="AC54" s="15">
        <f t="shared" si="5"/>
        <v>15</v>
      </c>
      <c r="AD54" s="15">
        <f t="shared" si="6"/>
        <v>15</v>
      </c>
      <c r="AE54" s="204"/>
    </row>
    <row r="55" spans="1:31" ht="83.25" customHeight="1" x14ac:dyDescent="0.25">
      <c r="A55" s="228"/>
      <c r="B55" s="209"/>
      <c r="C55" s="206">
        <v>5.2</v>
      </c>
      <c r="D55" s="200" t="s">
        <v>52</v>
      </c>
      <c r="E55" s="18" t="s">
        <v>228</v>
      </c>
      <c r="F55" s="57" t="s">
        <v>151</v>
      </c>
      <c r="G55" s="43">
        <v>5</v>
      </c>
      <c r="H55" s="44" t="s">
        <v>152</v>
      </c>
      <c r="I55" s="198"/>
      <c r="J55" s="15"/>
      <c r="K55" s="15"/>
      <c r="L55" s="15"/>
      <c r="M55" s="15"/>
      <c r="N55" s="15"/>
      <c r="O55" s="15">
        <v>1</v>
      </c>
      <c r="P55" s="205"/>
      <c r="Q55" s="15">
        <v>0</v>
      </c>
      <c r="R55" s="15">
        <f t="shared" si="20"/>
        <v>1.5</v>
      </c>
      <c r="S55" s="15">
        <f t="shared" si="21"/>
        <v>4.5</v>
      </c>
      <c r="T55" s="15">
        <f t="shared" si="21"/>
        <v>4.5</v>
      </c>
      <c r="U55" s="15">
        <f t="shared" si="22"/>
        <v>9</v>
      </c>
      <c r="V55" s="15">
        <f t="shared" si="23"/>
        <v>15</v>
      </c>
      <c r="W55" s="13"/>
      <c r="X55" s="15">
        <f t="shared" si="0"/>
        <v>0</v>
      </c>
      <c r="Y55" s="15">
        <f t="shared" si="1"/>
        <v>0</v>
      </c>
      <c r="Z55" s="15">
        <f t="shared" si="2"/>
        <v>0</v>
      </c>
      <c r="AA55" s="15">
        <f t="shared" si="3"/>
        <v>0</v>
      </c>
      <c r="AB55" s="15">
        <f t="shared" si="4"/>
        <v>0</v>
      </c>
      <c r="AC55" s="15">
        <f t="shared" si="5"/>
        <v>15</v>
      </c>
      <c r="AD55" s="15">
        <f t="shared" si="6"/>
        <v>15</v>
      </c>
      <c r="AE55" s="204"/>
    </row>
    <row r="56" spans="1:31" ht="36" x14ac:dyDescent="0.25">
      <c r="A56" s="228"/>
      <c r="B56" s="209"/>
      <c r="C56" s="206"/>
      <c r="D56" s="200"/>
      <c r="E56" s="18" t="s">
        <v>229</v>
      </c>
      <c r="F56" s="57" t="s">
        <v>153</v>
      </c>
      <c r="G56" s="43">
        <v>6</v>
      </c>
      <c r="H56" s="44" t="s">
        <v>461</v>
      </c>
      <c r="I56" s="198"/>
      <c r="J56" s="15"/>
      <c r="K56" s="15"/>
      <c r="L56" s="15"/>
      <c r="M56" s="15"/>
      <c r="N56" s="15"/>
      <c r="O56" s="15">
        <v>1</v>
      </c>
      <c r="P56" s="205"/>
      <c r="Q56" s="15">
        <v>0</v>
      </c>
      <c r="R56" s="15">
        <f t="shared" si="20"/>
        <v>1.5</v>
      </c>
      <c r="S56" s="15">
        <f t="shared" si="21"/>
        <v>4.5</v>
      </c>
      <c r="T56" s="15">
        <f t="shared" si="21"/>
        <v>4.5</v>
      </c>
      <c r="U56" s="15">
        <f t="shared" si="22"/>
        <v>9</v>
      </c>
      <c r="V56" s="15">
        <f t="shared" si="23"/>
        <v>15</v>
      </c>
      <c r="W56" s="13"/>
      <c r="X56" s="15">
        <f t="shared" si="0"/>
        <v>0</v>
      </c>
      <c r="Y56" s="15">
        <f t="shared" si="1"/>
        <v>0</v>
      </c>
      <c r="Z56" s="15">
        <f t="shared" si="2"/>
        <v>0</v>
      </c>
      <c r="AA56" s="15">
        <f t="shared" si="3"/>
        <v>0</v>
      </c>
      <c r="AB56" s="15">
        <f t="shared" si="4"/>
        <v>0</v>
      </c>
      <c r="AC56" s="15">
        <f t="shared" si="5"/>
        <v>15</v>
      </c>
      <c r="AD56" s="15">
        <f t="shared" si="6"/>
        <v>15</v>
      </c>
      <c r="AE56" s="204"/>
    </row>
    <row r="57" spans="1:31" ht="68.25" customHeight="1" x14ac:dyDescent="0.25">
      <c r="A57" s="228"/>
      <c r="B57" s="209"/>
      <c r="C57" s="206"/>
      <c r="D57" s="200"/>
      <c r="E57" s="18" t="s">
        <v>230</v>
      </c>
      <c r="F57" s="57" t="s">
        <v>154</v>
      </c>
      <c r="G57" s="43">
        <v>7</v>
      </c>
      <c r="H57" s="42" t="s">
        <v>155</v>
      </c>
      <c r="I57" s="198"/>
      <c r="J57" s="15"/>
      <c r="K57" s="15"/>
      <c r="L57" s="15"/>
      <c r="M57" s="15"/>
      <c r="N57" s="15"/>
      <c r="O57" s="15">
        <v>1</v>
      </c>
      <c r="P57" s="205"/>
      <c r="Q57" s="15">
        <v>0</v>
      </c>
      <c r="R57" s="15">
        <f t="shared" si="20"/>
        <v>1.5</v>
      </c>
      <c r="S57" s="15">
        <f t="shared" si="21"/>
        <v>4.5</v>
      </c>
      <c r="T57" s="15">
        <f t="shared" si="21"/>
        <v>4.5</v>
      </c>
      <c r="U57" s="15">
        <f t="shared" si="22"/>
        <v>9</v>
      </c>
      <c r="V57" s="15">
        <f t="shared" si="23"/>
        <v>15</v>
      </c>
      <c r="W57" s="13"/>
      <c r="X57" s="15">
        <f t="shared" si="0"/>
        <v>0</v>
      </c>
      <c r="Y57" s="15">
        <f t="shared" si="1"/>
        <v>0</v>
      </c>
      <c r="Z57" s="15">
        <f t="shared" si="2"/>
        <v>0</v>
      </c>
      <c r="AA57" s="15">
        <f t="shared" si="3"/>
        <v>0</v>
      </c>
      <c r="AB57" s="15">
        <f t="shared" si="4"/>
        <v>0</v>
      </c>
      <c r="AC57" s="15">
        <f t="shared" si="5"/>
        <v>15</v>
      </c>
      <c r="AD57" s="15">
        <f t="shared" si="6"/>
        <v>15</v>
      </c>
      <c r="AE57" s="204"/>
    </row>
    <row r="58" spans="1:31" ht="63" customHeight="1" x14ac:dyDescent="0.25">
      <c r="A58" s="227"/>
      <c r="B58" s="210"/>
      <c r="C58" s="18">
        <v>5.3</v>
      </c>
      <c r="D58" s="44" t="s">
        <v>53</v>
      </c>
      <c r="E58" s="18" t="s">
        <v>231</v>
      </c>
      <c r="F58" s="57" t="s">
        <v>54</v>
      </c>
      <c r="G58" s="43">
        <v>8</v>
      </c>
      <c r="H58" s="44" t="s">
        <v>462</v>
      </c>
      <c r="I58" s="199"/>
      <c r="J58" s="15"/>
      <c r="K58" s="15"/>
      <c r="L58" s="15"/>
      <c r="M58" s="15"/>
      <c r="N58" s="15"/>
      <c r="O58" s="15">
        <v>1</v>
      </c>
      <c r="P58" s="205"/>
      <c r="Q58" s="15">
        <v>0</v>
      </c>
      <c r="R58" s="15">
        <f t="shared" si="20"/>
        <v>1.5</v>
      </c>
      <c r="S58" s="15">
        <f t="shared" si="21"/>
        <v>4.5</v>
      </c>
      <c r="T58" s="15">
        <f t="shared" si="21"/>
        <v>4.5</v>
      </c>
      <c r="U58" s="15">
        <f t="shared" si="22"/>
        <v>9</v>
      </c>
      <c r="V58" s="15">
        <f t="shared" si="23"/>
        <v>15</v>
      </c>
      <c r="W58" s="13"/>
      <c r="X58" s="15">
        <f t="shared" si="0"/>
        <v>0</v>
      </c>
      <c r="Y58" s="15">
        <f t="shared" si="1"/>
        <v>0</v>
      </c>
      <c r="Z58" s="15">
        <f t="shared" si="2"/>
        <v>0</v>
      </c>
      <c r="AA58" s="15">
        <f t="shared" si="3"/>
        <v>0</v>
      </c>
      <c r="AB58" s="15">
        <f t="shared" si="4"/>
        <v>0</v>
      </c>
      <c r="AC58" s="15">
        <f t="shared" si="5"/>
        <v>15</v>
      </c>
      <c r="AD58" s="15">
        <f t="shared" si="6"/>
        <v>15</v>
      </c>
      <c r="AE58" s="203"/>
    </row>
    <row r="59" spans="1:31" ht="84" customHeight="1" x14ac:dyDescent="0.25">
      <c r="A59" s="226">
        <v>6</v>
      </c>
      <c r="B59" s="208" t="s">
        <v>55</v>
      </c>
      <c r="C59" s="206">
        <v>6.1</v>
      </c>
      <c r="D59" s="200" t="s">
        <v>56</v>
      </c>
      <c r="E59" s="18" t="s">
        <v>232</v>
      </c>
      <c r="F59" s="57" t="s">
        <v>156</v>
      </c>
      <c r="G59" s="43">
        <v>1</v>
      </c>
      <c r="H59" s="44" t="s">
        <v>157</v>
      </c>
      <c r="I59" s="197" t="s">
        <v>456</v>
      </c>
      <c r="J59" s="15"/>
      <c r="K59" s="15"/>
      <c r="L59" s="15"/>
      <c r="M59" s="15"/>
      <c r="N59" s="15"/>
      <c r="O59" s="15">
        <v>1</v>
      </c>
      <c r="P59" s="205"/>
      <c r="Q59" s="15">
        <v>0</v>
      </c>
      <c r="R59" s="15">
        <f>20*0.1</f>
        <v>2</v>
      </c>
      <c r="S59" s="15">
        <f t="shared" ref="S59:T62" si="24">20*0.3</f>
        <v>6</v>
      </c>
      <c r="T59" s="15">
        <f t="shared" si="24"/>
        <v>6</v>
      </c>
      <c r="U59" s="15">
        <f>20*0.6</f>
        <v>12</v>
      </c>
      <c r="V59" s="15">
        <f>20*1</f>
        <v>20</v>
      </c>
      <c r="W59" s="13"/>
      <c r="X59" s="15">
        <f t="shared" si="0"/>
        <v>0</v>
      </c>
      <c r="Y59" s="15">
        <f t="shared" si="1"/>
        <v>0</v>
      </c>
      <c r="Z59" s="15">
        <f t="shared" si="2"/>
        <v>0</v>
      </c>
      <c r="AA59" s="15">
        <f t="shared" si="3"/>
        <v>0</v>
      </c>
      <c r="AB59" s="15">
        <f t="shared" si="4"/>
        <v>0</v>
      </c>
      <c r="AC59" s="15">
        <f t="shared" si="5"/>
        <v>20</v>
      </c>
      <c r="AD59" s="15">
        <f t="shared" si="6"/>
        <v>20</v>
      </c>
      <c r="AE59" s="202">
        <f>SUM(AD59:AD70)</f>
        <v>260</v>
      </c>
    </row>
    <row r="60" spans="1:31" ht="57.75" customHeight="1" x14ac:dyDescent="0.25">
      <c r="A60" s="228"/>
      <c r="B60" s="209"/>
      <c r="C60" s="206"/>
      <c r="D60" s="200"/>
      <c r="E60" s="206" t="s">
        <v>233</v>
      </c>
      <c r="F60" s="200" t="s">
        <v>158</v>
      </c>
      <c r="G60" s="43">
        <v>2</v>
      </c>
      <c r="H60" s="44" t="s">
        <v>356</v>
      </c>
      <c r="I60" s="198"/>
      <c r="J60" s="15"/>
      <c r="K60" s="15"/>
      <c r="L60" s="15"/>
      <c r="M60" s="15"/>
      <c r="N60" s="15"/>
      <c r="O60" s="15">
        <v>1</v>
      </c>
      <c r="P60" s="205"/>
      <c r="Q60" s="15">
        <v>0</v>
      </c>
      <c r="R60" s="15">
        <f>20*0.1</f>
        <v>2</v>
      </c>
      <c r="S60" s="15">
        <f t="shared" si="24"/>
        <v>6</v>
      </c>
      <c r="T60" s="15">
        <f t="shared" si="24"/>
        <v>6</v>
      </c>
      <c r="U60" s="15">
        <f>20*0.6</f>
        <v>12</v>
      </c>
      <c r="V60" s="15">
        <f>20*1</f>
        <v>20</v>
      </c>
      <c r="W60" s="13"/>
      <c r="X60" s="15">
        <f t="shared" si="0"/>
        <v>0</v>
      </c>
      <c r="Y60" s="15">
        <f t="shared" si="1"/>
        <v>0</v>
      </c>
      <c r="Z60" s="15">
        <f t="shared" si="2"/>
        <v>0</v>
      </c>
      <c r="AA60" s="15">
        <f t="shared" si="3"/>
        <v>0</v>
      </c>
      <c r="AB60" s="15">
        <f t="shared" si="4"/>
        <v>0</v>
      </c>
      <c r="AC60" s="15">
        <f t="shared" si="5"/>
        <v>20</v>
      </c>
      <c r="AD60" s="15">
        <f t="shared" si="6"/>
        <v>20</v>
      </c>
      <c r="AE60" s="204"/>
    </row>
    <row r="61" spans="1:31" ht="67.5" customHeight="1" x14ac:dyDescent="0.25">
      <c r="A61" s="228"/>
      <c r="B61" s="209"/>
      <c r="C61" s="206"/>
      <c r="D61" s="200"/>
      <c r="E61" s="206"/>
      <c r="F61" s="200"/>
      <c r="G61" s="43">
        <v>3</v>
      </c>
      <c r="H61" s="44" t="s">
        <v>159</v>
      </c>
      <c r="I61" s="198"/>
      <c r="J61" s="15"/>
      <c r="K61" s="15"/>
      <c r="L61" s="15"/>
      <c r="M61" s="15"/>
      <c r="N61" s="15"/>
      <c r="O61" s="15">
        <v>1</v>
      </c>
      <c r="P61" s="205"/>
      <c r="Q61" s="15">
        <v>0</v>
      </c>
      <c r="R61" s="15">
        <f>20*0.1</f>
        <v>2</v>
      </c>
      <c r="S61" s="15">
        <f t="shared" si="24"/>
        <v>6</v>
      </c>
      <c r="T61" s="15">
        <f t="shared" si="24"/>
        <v>6</v>
      </c>
      <c r="U61" s="15">
        <f>20*0.6</f>
        <v>12</v>
      </c>
      <c r="V61" s="15">
        <f>20*1</f>
        <v>20</v>
      </c>
      <c r="W61" s="13"/>
      <c r="X61" s="15">
        <f t="shared" si="0"/>
        <v>0</v>
      </c>
      <c r="Y61" s="15">
        <f t="shared" si="1"/>
        <v>0</v>
      </c>
      <c r="Z61" s="15">
        <f t="shared" si="2"/>
        <v>0</v>
      </c>
      <c r="AA61" s="15">
        <f t="shared" si="3"/>
        <v>0</v>
      </c>
      <c r="AB61" s="15">
        <f t="shared" si="4"/>
        <v>0</v>
      </c>
      <c r="AC61" s="15">
        <f t="shared" si="5"/>
        <v>20</v>
      </c>
      <c r="AD61" s="15">
        <f t="shared" si="6"/>
        <v>20</v>
      </c>
      <c r="AE61" s="204"/>
    </row>
    <row r="62" spans="1:31" ht="67.5" customHeight="1" x14ac:dyDescent="0.25">
      <c r="A62" s="228"/>
      <c r="B62" s="209"/>
      <c r="C62" s="206"/>
      <c r="D62" s="200"/>
      <c r="E62" s="206"/>
      <c r="F62" s="200"/>
      <c r="G62" s="43">
        <v>4</v>
      </c>
      <c r="H62" s="58" t="s">
        <v>441</v>
      </c>
      <c r="I62" s="198"/>
      <c r="J62" s="15"/>
      <c r="K62" s="15"/>
      <c r="L62" s="15"/>
      <c r="M62" s="15"/>
      <c r="N62" s="15"/>
      <c r="O62" s="15">
        <v>1</v>
      </c>
      <c r="P62" s="205"/>
      <c r="Q62" s="15">
        <v>0</v>
      </c>
      <c r="R62" s="15">
        <f>20*0.1</f>
        <v>2</v>
      </c>
      <c r="S62" s="15">
        <f t="shared" si="24"/>
        <v>6</v>
      </c>
      <c r="T62" s="15">
        <f t="shared" si="24"/>
        <v>6</v>
      </c>
      <c r="U62" s="15">
        <f>20*0.6</f>
        <v>12</v>
      </c>
      <c r="V62" s="15">
        <f>20*1</f>
        <v>20</v>
      </c>
      <c r="W62" s="13"/>
      <c r="X62" s="15">
        <f t="shared" si="0"/>
        <v>0</v>
      </c>
      <c r="Y62" s="15">
        <f t="shared" si="1"/>
        <v>0</v>
      </c>
      <c r="Z62" s="15">
        <f t="shared" si="2"/>
        <v>0</v>
      </c>
      <c r="AA62" s="15">
        <f t="shared" si="3"/>
        <v>0</v>
      </c>
      <c r="AB62" s="15">
        <f t="shared" si="4"/>
        <v>0</v>
      </c>
      <c r="AC62" s="15">
        <f t="shared" si="5"/>
        <v>20</v>
      </c>
      <c r="AD62" s="15">
        <f t="shared" si="6"/>
        <v>20</v>
      </c>
      <c r="AE62" s="204"/>
    </row>
    <row r="63" spans="1:31" ht="40.5" customHeight="1" x14ac:dyDescent="0.25">
      <c r="A63" s="228"/>
      <c r="B63" s="209"/>
      <c r="C63" s="206"/>
      <c r="D63" s="200"/>
      <c r="E63" s="206" t="s">
        <v>234</v>
      </c>
      <c r="F63" s="207" t="s">
        <v>160</v>
      </c>
      <c r="G63" s="43">
        <v>6</v>
      </c>
      <c r="H63" s="44" t="s">
        <v>161</v>
      </c>
      <c r="I63" s="198"/>
      <c r="J63" s="15"/>
      <c r="K63" s="15"/>
      <c r="L63" s="15"/>
      <c r="M63" s="15"/>
      <c r="N63" s="15"/>
      <c r="O63" s="15">
        <v>1</v>
      </c>
      <c r="P63" s="55"/>
      <c r="Q63" s="15">
        <v>0</v>
      </c>
      <c r="R63" s="15">
        <f>30*0.1</f>
        <v>3</v>
      </c>
      <c r="S63" s="15">
        <f>30*0.3</f>
        <v>9</v>
      </c>
      <c r="T63" s="15">
        <f>30*0.3</f>
        <v>9</v>
      </c>
      <c r="U63" s="15">
        <f>30*0.6</f>
        <v>18</v>
      </c>
      <c r="V63" s="15">
        <f>30*1</f>
        <v>30</v>
      </c>
      <c r="W63" s="13"/>
      <c r="X63" s="15">
        <f t="shared" si="0"/>
        <v>0</v>
      </c>
      <c r="Y63" s="15">
        <f t="shared" si="1"/>
        <v>0</v>
      </c>
      <c r="Z63" s="15">
        <f t="shared" si="2"/>
        <v>0</v>
      </c>
      <c r="AA63" s="15">
        <f t="shared" si="3"/>
        <v>0</v>
      </c>
      <c r="AB63" s="15">
        <f t="shared" si="4"/>
        <v>0</v>
      </c>
      <c r="AC63" s="15">
        <f t="shared" si="5"/>
        <v>30</v>
      </c>
      <c r="AD63" s="15">
        <f t="shared" si="6"/>
        <v>30</v>
      </c>
      <c r="AE63" s="204"/>
    </row>
    <row r="64" spans="1:31" ht="42" customHeight="1" x14ac:dyDescent="0.25">
      <c r="A64" s="228"/>
      <c r="B64" s="209"/>
      <c r="C64" s="206"/>
      <c r="D64" s="200"/>
      <c r="E64" s="206"/>
      <c r="F64" s="207"/>
      <c r="G64" s="43">
        <v>7</v>
      </c>
      <c r="H64" s="44" t="s">
        <v>57</v>
      </c>
      <c r="I64" s="198"/>
      <c r="J64" s="15"/>
      <c r="K64" s="15"/>
      <c r="L64" s="15"/>
      <c r="M64" s="15"/>
      <c r="N64" s="15"/>
      <c r="O64" s="15">
        <v>1</v>
      </c>
      <c r="P64" s="205"/>
      <c r="Q64" s="15">
        <v>0</v>
      </c>
      <c r="R64" s="15">
        <f>20*0.1</f>
        <v>2</v>
      </c>
      <c r="S64" s="15">
        <f t="shared" ref="S64:T66" si="25">20*0.3</f>
        <v>6</v>
      </c>
      <c r="T64" s="15">
        <f t="shared" si="25"/>
        <v>6</v>
      </c>
      <c r="U64" s="15">
        <f>20*0.6</f>
        <v>12</v>
      </c>
      <c r="V64" s="15">
        <f>20*1</f>
        <v>20</v>
      </c>
      <c r="W64" s="13"/>
      <c r="X64" s="15">
        <f t="shared" si="0"/>
        <v>0</v>
      </c>
      <c r="Y64" s="15">
        <f t="shared" si="1"/>
        <v>0</v>
      </c>
      <c r="Z64" s="15">
        <f t="shared" si="2"/>
        <v>0</v>
      </c>
      <c r="AA64" s="15">
        <f t="shared" si="3"/>
        <v>0</v>
      </c>
      <c r="AB64" s="15">
        <f t="shared" si="4"/>
        <v>0</v>
      </c>
      <c r="AC64" s="15">
        <f t="shared" si="5"/>
        <v>20</v>
      </c>
      <c r="AD64" s="15">
        <f t="shared" si="6"/>
        <v>20</v>
      </c>
      <c r="AE64" s="204"/>
    </row>
    <row r="65" spans="1:31" ht="56.25" customHeight="1" x14ac:dyDescent="0.25">
      <c r="A65" s="228"/>
      <c r="B65" s="209"/>
      <c r="C65" s="206">
        <v>6.2</v>
      </c>
      <c r="D65" s="200" t="s">
        <v>58</v>
      </c>
      <c r="E65" s="206" t="s">
        <v>235</v>
      </c>
      <c r="F65" s="207" t="s">
        <v>162</v>
      </c>
      <c r="G65" s="43">
        <v>8</v>
      </c>
      <c r="H65" s="44" t="s">
        <v>163</v>
      </c>
      <c r="I65" s="198"/>
      <c r="J65" s="15"/>
      <c r="K65" s="15"/>
      <c r="L65" s="15"/>
      <c r="M65" s="15"/>
      <c r="N65" s="15"/>
      <c r="O65" s="15">
        <v>1</v>
      </c>
      <c r="P65" s="205"/>
      <c r="Q65" s="15">
        <v>0</v>
      </c>
      <c r="R65" s="15">
        <f>20*0.1</f>
        <v>2</v>
      </c>
      <c r="S65" s="15">
        <f t="shared" si="25"/>
        <v>6</v>
      </c>
      <c r="T65" s="15">
        <f t="shared" si="25"/>
        <v>6</v>
      </c>
      <c r="U65" s="15">
        <f>20*0.6</f>
        <v>12</v>
      </c>
      <c r="V65" s="15">
        <f>20*1</f>
        <v>20</v>
      </c>
      <c r="W65" s="13"/>
      <c r="X65" s="15">
        <f t="shared" si="0"/>
        <v>0</v>
      </c>
      <c r="Y65" s="15">
        <f t="shared" si="1"/>
        <v>0</v>
      </c>
      <c r="Z65" s="15">
        <f t="shared" si="2"/>
        <v>0</v>
      </c>
      <c r="AA65" s="15">
        <f t="shared" si="3"/>
        <v>0</v>
      </c>
      <c r="AB65" s="15">
        <f t="shared" si="4"/>
        <v>0</v>
      </c>
      <c r="AC65" s="15">
        <f t="shared" si="5"/>
        <v>20</v>
      </c>
      <c r="AD65" s="15">
        <f t="shared" si="6"/>
        <v>20</v>
      </c>
      <c r="AE65" s="204"/>
    </row>
    <row r="66" spans="1:31" ht="54.75" customHeight="1" x14ac:dyDescent="0.25">
      <c r="A66" s="228"/>
      <c r="B66" s="209"/>
      <c r="C66" s="206"/>
      <c r="D66" s="200"/>
      <c r="E66" s="206"/>
      <c r="F66" s="207"/>
      <c r="G66" s="43">
        <v>9</v>
      </c>
      <c r="H66" s="44" t="s">
        <v>436</v>
      </c>
      <c r="I66" s="198"/>
      <c r="J66" s="15"/>
      <c r="K66" s="15"/>
      <c r="L66" s="15"/>
      <c r="M66" s="15"/>
      <c r="N66" s="15"/>
      <c r="O66" s="15">
        <v>1</v>
      </c>
      <c r="P66" s="205"/>
      <c r="Q66" s="15">
        <v>0</v>
      </c>
      <c r="R66" s="15">
        <f>20*0.1</f>
        <v>2</v>
      </c>
      <c r="S66" s="15">
        <f t="shared" si="25"/>
        <v>6</v>
      </c>
      <c r="T66" s="15">
        <f t="shared" si="25"/>
        <v>6</v>
      </c>
      <c r="U66" s="15">
        <f>20*0.6</f>
        <v>12</v>
      </c>
      <c r="V66" s="15">
        <f>20*1</f>
        <v>20</v>
      </c>
      <c r="W66" s="13"/>
      <c r="X66" s="15">
        <f t="shared" si="0"/>
        <v>0</v>
      </c>
      <c r="Y66" s="15">
        <f t="shared" si="1"/>
        <v>0</v>
      </c>
      <c r="Z66" s="15">
        <f t="shared" si="2"/>
        <v>0</v>
      </c>
      <c r="AA66" s="15">
        <f t="shared" si="3"/>
        <v>0</v>
      </c>
      <c r="AB66" s="15">
        <f t="shared" si="4"/>
        <v>0</v>
      </c>
      <c r="AC66" s="15">
        <f t="shared" si="5"/>
        <v>20</v>
      </c>
      <c r="AD66" s="15">
        <f t="shared" si="6"/>
        <v>20</v>
      </c>
      <c r="AE66" s="204"/>
    </row>
    <row r="67" spans="1:31" ht="54.75" customHeight="1" x14ac:dyDescent="0.25">
      <c r="A67" s="228"/>
      <c r="B67" s="209"/>
      <c r="C67" s="206"/>
      <c r="D67" s="200"/>
      <c r="E67" s="206" t="s">
        <v>236</v>
      </c>
      <c r="F67" s="207" t="s">
        <v>164</v>
      </c>
      <c r="G67" s="43">
        <v>10</v>
      </c>
      <c r="H67" s="44" t="s">
        <v>165</v>
      </c>
      <c r="I67" s="198"/>
      <c r="J67" s="15"/>
      <c r="K67" s="15"/>
      <c r="L67" s="15"/>
      <c r="M67" s="15"/>
      <c r="N67" s="15"/>
      <c r="O67" s="15">
        <v>1</v>
      </c>
      <c r="P67" s="205"/>
      <c r="Q67" s="15">
        <v>0</v>
      </c>
      <c r="R67" s="15">
        <f>25*0.1</f>
        <v>2.5</v>
      </c>
      <c r="S67" s="15">
        <f>25*0.3</f>
        <v>7.5</v>
      </c>
      <c r="T67" s="15">
        <f>25*0.3</f>
        <v>7.5</v>
      </c>
      <c r="U67" s="15">
        <f>25*0.6</f>
        <v>15</v>
      </c>
      <c r="V67" s="15">
        <f>25*1</f>
        <v>25</v>
      </c>
      <c r="W67" s="13"/>
      <c r="X67" s="15">
        <f t="shared" si="0"/>
        <v>0</v>
      </c>
      <c r="Y67" s="15">
        <f t="shared" si="1"/>
        <v>0</v>
      </c>
      <c r="Z67" s="15">
        <f t="shared" si="2"/>
        <v>0</v>
      </c>
      <c r="AA67" s="15">
        <f t="shared" si="3"/>
        <v>0</v>
      </c>
      <c r="AB67" s="15">
        <f t="shared" si="4"/>
        <v>0</v>
      </c>
      <c r="AC67" s="15">
        <f t="shared" si="5"/>
        <v>25</v>
      </c>
      <c r="AD67" s="15">
        <f t="shared" si="6"/>
        <v>25</v>
      </c>
      <c r="AE67" s="204"/>
    </row>
    <row r="68" spans="1:31" ht="57.75" customHeight="1" x14ac:dyDescent="0.25">
      <c r="A68" s="228"/>
      <c r="B68" s="209"/>
      <c r="C68" s="206"/>
      <c r="D68" s="200"/>
      <c r="E68" s="206"/>
      <c r="F68" s="207"/>
      <c r="G68" s="43">
        <v>11</v>
      </c>
      <c r="H68" s="44" t="s">
        <v>465</v>
      </c>
      <c r="I68" s="198"/>
      <c r="J68" s="15"/>
      <c r="K68" s="15"/>
      <c r="L68" s="15"/>
      <c r="M68" s="15"/>
      <c r="N68" s="15"/>
      <c r="O68" s="15">
        <v>1</v>
      </c>
      <c r="P68" s="205"/>
      <c r="Q68" s="15">
        <v>0</v>
      </c>
      <c r="R68" s="15">
        <f>20*0.1</f>
        <v>2</v>
      </c>
      <c r="S68" s="15">
        <f>20*0.3</f>
        <v>6</v>
      </c>
      <c r="T68" s="15">
        <f>20*0.3</f>
        <v>6</v>
      </c>
      <c r="U68" s="15">
        <f>20*0.6</f>
        <v>12</v>
      </c>
      <c r="V68" s="15">
        <f>20*1</f>
        <v>20</v>
      </c>
      <c r="W68" s="13"/>
      <c r="X68" s="15">
        <f t="shared" ref="X68:AC113" si="26">J68*Q68</f>
        <v>0</v>
      </c>
      <c r="Y68" s="15">
        <f t="shared" si="26"/>
        <v>0</v>
      </c>
      <c r="Z68" s="15">
        <f t="shared" si="26"/>
        <v>0</v>
      </c>
      <c r="AA68" s="15">
        <f t="shared" si="26"/>
        <v>0</v>
      </c>
      <c r="AB68" s="15">
        <f t="shared" si="26"/>
        <v>0</v>
      </c>
      <c r="AC68" s="15">
        <f t="shared" si="26"/>
        <v>20</v>
      </c>
      <c r="AD68" s="15">
        <f t="shared" si="6"/>
        <v>20</v>
      </c>
      <c r="AE68" s="204"/>
    </row>
    <row r="69" spans="1:31" ht="42.75" customHeight="1" x14ac:dyDescent="0.25">
      <c r="A69" s="228"/>
      <c r="B69" s="209"/>
      <c r="C69" s="206"/>
      <c r="D69" s="200"/>
      <c r="E69" s="18" t="s">
        <v>237</v>
      </c>
      <c r="F69" s="57" t="s">
        <v>166</v>
      </c>
      <c r="G69" s="43">
        <v>12</v>
      </c>
      <c r="H69" s="44" t="s">
        <v>59</v>
      </c>
      <c r="I69" s="198"/>
      <c r="J69" s="15"/>
      <c r="K69" s="15"/>
      <c r="L69" s="15"/>
      <c r="M69" s="15"/>
      <c r="N69" s="15"/>
      <c r="O69" s="15">
        <v>1</v>
      </c>
      <c r="P69" s="205"/>
      <c r="Q69" s="15">
        <v>0</v>
      </c>
      <c r="R69" s="15">
        <f>20*0.1</f>
        <v>2</v>
      </c>
      <c r="S69" s="15">
        <f>20*0.3</f>
        <v>6</v>
      </c>
      <c r="T69" s="15">
        <f>20*0.3</f>
        <v>6</v>
      </c>
      <c r="U69" s="15">
        <f>20*0.6</f>
        <v>12</v>
      </c>
      <c r="V69" s="15">
        <f>20*1</f>
        <v>20</v>
      </c>
      <c r="W69" s="13"/>
      <c r="X69" s="15">
        <f t="shared" si="26"/>
        <v>0</v>
      </c>
      <c r="Y69" s="15">
        <f t="shared" si="26"/>
        <v>0</v>
      </c>
      <c r="Z69" s="15">
        <f t="shared" si="26"/>
        <v>0</v>
      </c>
      <c r="AA69" s="15">
        <f t="shared" si="26"/>
        <v>0</v>
      </c>
      <c r="AB69" s="15">
        <f t="shared" si="26"/>
        <v>0</v>
      </c>
      <c r="AC69" s="15">
        <f t="shared" si="26"/>
        <v>20</v>
      </c>
      <c r="AD69" s="15">
        <f t="shared" ref="AD69:AD113" si="27">X69+Y69+Z69+AA69+AB69+AC69</f>
        <v>20</v>
      </c>
      <c r="AE69" s="204"/>
    </row>
    <row r="70" spans="1:31" ht="57" customHeight="1" x14ac:dyDescent="0.25">
      <c r="A70" s="227"/>
      <c r="B70" s="210"/>
      <c r="C70" s="18">
        <v>6.3</v>
      </c>
      <c r="D70" s="44" t="s">
        <v>60</v>
      </c>
      <c r="E70" s="18" t="s">
        <v>238</v>
      </c>
      <c r="F70" s="57" t="s">
        <v>167</v>
      </c>
      <c r="G70" s="43">
        <v>13</v>
      </c>
      <c r="H70" s="44" t="s">
        <v>442</v>
      </c>
      <c r="I70" s="199"/>
      <c r="J70" s="15"/>
      <c r="K70" s="15"/>
      <c r="L70" s="15"/>
      <c r="M70" s="15"/>
      <c r="N70" s="15"/>
      <c r="O70" s="15">
        <v>1</v>
      </c>
      <c r="P70" s="205"/>
      <c r="Q70" s="15">
        <v>0</v>
      </c>
      <c r="R70" s="15">
        <f>25*0.1</f>
        <v>2.5</v>
      </c>
      <c r="S70" s="15">
        <f>25*0.3</f>
        <v>7.5</v>
      </c>
      <c r="T70" s="15">
        <f>25*0.3</f>
        <v>7.5</v>
      </c>
      <c r="U70" s="15">
        <f>25*0.6</f>
        <v>15</v>
      </c>
      <c r="V70" s="15">
        <f>25*1</f>
        <v>25</v>
      </c>
      <c r="W70" s="13"/>
      <c r="X70" s="15">
        <f t="shared" si="26"/>
        <v>0</v>
      </c>
      <c r="Y70" s="15">
        <f t="shared" si="26"/>
        <v>0</v>
      </c>
      <c r="Z70" s="15">
        <f t="shared" si="26"/>
        <v>0</v>
      </c>
      <c r="AA70" s="15">
        <f t="shared" si="26"/>
        <v>0</v>
      </c>
      <c r="AB70" s="15">
        <f t="shared" si="26"/>
        <v>0</v>
      </c>
      <c r="AC70" s="15">
        <f t="shared" si="26"/>
        <v>25</v>
      </c>
      <c r="AD70" s="15">
        <f t="shared" si="27"/>
        <v>25</v>
      </c>
      <c r="AE70" s="203"/>
    </row>
    <row r="71" spans="1:31" ht="108.75" customHeight="1" x14ac:dyDescent="0.25">
      <c r="A71" s="226">
        <v>7</v>
      </c>
      <c r="B71" s="208" t="s">
        <v>61</v>
      </c>
      <c r="C71" s="206">
        <v>7.1</v>
      </c>
      <c r="D71" s="200" t="s">
        <v>168</v>
      </c>
      <c r="E71" s="206" t="s">
        <v>239</v>
      </c>
      <c r="F71" s="207" t="s">
        <v>169</v>
      </c>
      <c r="G71" s="43">
        <v>1</v>
      </c>
      <c r="H71" s="44" t="s">
        <v>443</v>
      </c>
      <c r="I71" s="197" t="s">
        <v>432</v>
      </c>
      <c r="J71" s="15"/>
      <c r="K71" s="15"/>
      <c r="L71" s="15"/>
      <c r="M71" s="15"/>
      <c r="N71" s="15"/>
      <c r="O71" s="15">
        <v>1</v>
      </c>
      <c r="P71" s="205"/>
      <c r="Q71" s="15">
        <v>0</v>
      </c>
      <c r="R71" s="15">
        <f t="shared" ref="R71:R77" si="28">17.1*0.1</f>
        <v>1.7100000000000002</v>
      </c>
      <c r="S71" s="15">
        <f t="shared" ref="S71:T77" si="29">17.1*0.3</f>
        <v>5.13</v>
      </c>
      <c r="T71" s="15">
        <f t="shared" si="29"/>
        <v>5.13</v>
      </c>
      <c r="U71" s="15">
        <f t="shared" ref="U71:U77" si="30">17.1*0.6</f>
        <v>10.26</v>
      </c>
      <c r="V71" s="15">
        <f t="shared" ref="V71:V77" si="31">17.1*1</f>
        <v>17.100000000000001</v>
      </c>
      <c r="W71" s="13"/>
      <c r="X71" s="15">
        <f t="shared" si="26"/>
        <v>0</v>
      </c>
      <c r="Y71" s="15">
        <f t="shared" si="26"/>
        <v>0</v>
      </c>
      <c r="Z71" s="15">
        <f t="shared" si="26"/>
        <v>0</v>
      </c>
      <c r="AA71" s="15">
        <f t="shared" si="26"/>
        <v>0</v>
      </c>
      <c r="AB71" s="15">
        <f t="shared" si="26"/>
        <v>0</v>
      </c>
      <c r="AC71" s="15">
        <f t="shared" si="26"/>
        <v>17.100000000000001</v>
      </c>
      <c r="AD71" s="15">
        <f t="shared" si="27"/>
        <v>17.100000000000001</v>
      </c>
      <c r="AE71" s="202">
        <f>SUM(AD71:AD77)</f>
        <v>119.69999999999999</v>
      </c>
    </row>
    <row r="72" spans="1:31" ht="102" customHeight="1" x14ac:dyDescent="0.25">
      <c r="A72" s="228"/>
      <c r="B72" s="209"/>
      <c r="C72" s="206"/>
      <c r="D72" s="200"/>
      <c r="E72" s="206"/>
      <c r="F72" s="207"/>
      <c r="G72" s="43">
        <v>2</v>
      </c>
      <c r="H72" s="44" t="s">
        <v>170</v>
      </c>
      <c r="I72" s="198"/>
      <c r="J72" s="15"/>
      <c r="K72" s="15"/>
      <c r="L72" s="15"/>
      <c r="M72" s="15"/>
      <c r="N72" s="15"/>
      <c r="O72" s="15">
        <v>1</v>
      </c>
      <c r="P72" s="205"/>
      <c r="Q72" s="15">
        <v>0</v>
      </c>
      <c r="R72" s="15">
        <f t="shared" si="28"/>
        <v>1.7100000000000002</v>
      </c>
      <c r="S72" s="15">
        <f t="shared" si="29"/>
        <v>5.13</v>
      </c>
      <c r="T72" s="15">
        <f t="shared" si="29"/>
        <v>5.13</v>
      </c>
      <c r="U72" s="15">
        <f t="shared" si="30"/>
        <v>10.26</v>
      </c>
      <c r="V72" s="15">
        <f t="shared" si="31"/>
        <v>17.100000000000001</v>
      </c>
      <c r="W72" s="13"/>
      <c r="X72" s="15">
        <f t="shared" si="26"/>
        <v>0</v>
      </c>
      <c r="Y72" s="15">
        <f t="shared" si="26"/>
        <v>0</v>
      </c>
      <c r="Z72" s="15">
        <f t="shared" si="26"/>
        <v>0</v>
      </c>
      <c r="AA72" s="15">
        <f t="shared" si="26"/>
        <v>0</v>
      </c>
      <c r="AB72" s="15">
        <f t="shared" si="26"/>
        <v>0</v>
      </c>
      <c r="AC72" s="15">
        <f t="shared" si="26"/>
        <v>17.100000000000001</v>
      </c>
      <c r="AD72" s="15">
        <f t="shared" si="27"/>
        <v>17.100000000000001</v>
      </c>
      <c r="AE72" s="204"/>
    </row>
    <row r="73" spans="1:31" ht="91.5" customHeight="1" x14ac:dyDescent="0.25">
      <c r="A73" s="228"/>
      <c r="B73" s="209"/>
      <c r="C73" s="206"/>
      <c r="D73" s="200"/>
      <c r="E73" s="18" t="s">
        <v>240</v>
      </c>
      <c r="F73" s="44" t="s">
        <v>171</v>
      </c>
      <c r="G73" s="43">
        <v>3</v>
      </c>
      <c r="H73" s="44" t="s">
        <v>172</v>
      </c>
      <c r="I73" s="198"/>
      <c r="J73" s="15"/>
      <c r="K73" s="15"/>
      <c r="L73" s="15"/>
      <c r="M73" s="15"/>
      <c r="N73" s="15"/>
      <c r="O73" s="15">
        <v>1</v>
      </c>
      <c r="P73" s="205"/>
      <c r="Q73" s="15">
        <v>0</v>
      </c>
      <c r="R73" s="15">
        <f t="shared" si="28"/>
        <v>1.7100000000000002</v>
      </c>
      <c r="S73" s="15">
        <f t="shared" si="29"/>
        <v>5.13</v>
      </c>
      <c r="T73" s="15">
        <f t="shared" si="29"/>
        <v>5.13</v>
      </c>
      <c r="U73" s="15">
        <f t="shared" si="30"/>
        <v>10.26</v>
      </c>
      <c r="V73" s="15">
        <f t="shared" si="31"/>
        <v>17.100000000000001</v>
      </c>
      <c r="W73" s="13"/>
      <c r="X73" s="15">
        <f t="shared" si="26"/>
        <v>0</v>
      </c>
      <c r="Y73" s="15">
        <f t="shared" si="26"/>
        <v>0</v>
      </c>
      <c r="Z73" s="15">
        <f t="shared" si="26"/>
        <v>0</v>
      </c>
      <c r="AA73" s="15">
        <f t="shared" si="26"/>
        <v>0</v>
      </c>
      <c r="AB73" s="15">
        <f t="shared" si="26"/>
        <v>0</v>
      </c>
      <c r="AC73" s="15">
        <f t="shared" si="26"/>
        <v>17.100000000000001</v>
      </c>
      <c r="AD73" s="15">
        <f t="shared" si="27"/>
        <v>17.100000000000001</v>
      </c>
      <c r="AE73" s="204"/>
    </row>
    <row r="74" spans="1:31" ht="84.75" customHeight="1" x14ac:dyDescent="0.25">
      <c r="A74" s="228"/>
      <c r="B74" s="209"/>
      <c r="C74" s="18">
        <v>7.2</v>
      </c>
      <c r="D74" s="44" t="s">
        <v>62</v>
      </c>
      <c r="E74" s="18" t="s">
        <v>241</v>
      </c>
      <c r="F74" s="44" t="s">
        <v>173</v>
      </c>
      <c r="G74" s="43">
        <v>4</v>
      </c>
      <c r="H74" s="44" t="s">
        <v>174</v>
      </c>
      <c r="I74" s="198"/>
      <c r="J74" s="15"/>
      <c r="K74" s="15"/>
      <c r="L74" s="15"/>
      <c r="M74" s="15"/>
      <c r="N74" s="15"/>
      <c r="O74" s="15">
        <v>1</v>
      </c>
      <c r="P74" s="205"/>
      <c r="Q74" s="15">
        <v>0</v>
      </c>
      <c r="R74" s="15">
        <f t="shared" si="28"/>
        <v>1.7100000000000002</v>
      </c>
      <c r="S74" s="15">
        <f t="shared" si="29"/>
        <v>5.13</v>
      </c>
      <c r="T74" s="15">
        <f t="shared" si="29"/>
        <v>5.13</v>
      </c>
      <c r="U74" s="15">
        <f t="shared" si="30"/>
        <v>10.26</v>
      </c>
      <c r="V74" s="15">
        <f t="shared" si="31"/>
        <v>17.100000000000001</v>
      </c>
      <c r="W74" s="13"/>
      <c r="X74" s="15">
        <f t="shared" si="26"/>
        <v>0</v>
      </c>
      <c r="Y74" s="15">
        <f t="shared" si="26"/>
        <v>0</v>
      </c>
      <c r="Z74" s="15">
        <f t="shared" si="26"/>
        <v>0</v>
      </c>
      <c r="AA74" s="15">
        <f t="shared" si="26"/>
        <v>0</v>
      </c>
      <c r="AB74" s="15">
        <f t="shared" si="26"/>
        <v>0</v>
      </c>
      <c r="AC74" s="15">
        <f t="shared" si="26"/>
        <v>17.100000000000001</v>
      </c>
      <c r="AD74" s="15">
        <f t="shared" si="27"/>
        <v>17.100000000000001</v>
      </c>
      <c r="AE74" s="204"/>
    </row>
    <row r="75" spans="1:31" ht="57.75" customHeight="1" x14ac:dyDescent="0.25">
      <c r="A75" s="228"/>
      <c r="B75" s="209"/>
      <c r="C75" s="206">
        <v>7.3</v>
      </c>
      <c r="D75" s="200" t="s">
        <v>63</v>
      </c>
      <c r="E75" s="206" t="s">
        <v>242</v>
      </c>
      <c r="F75" s="200" t="s">
        <v>175</v>
      </c>
      <c r="G75" s="43">
        <v>5</v>
      </c>
      <c r="H75" s="44" t="s">
        <v>64</v>
      </c>
      <c r="I75" s="198"/>
      <c r="J75" s="15"/>
      <c r="K75" s="15"/>
      <c r="L75" s="15"/>
      <c r="M75" s="15"/>
      <c r="N75" s="15"/>
      <c r="O75" s="15">
        <v>1</v>
      </c>
      <c r="P75" s="205"/>
      <c r="Q75" s="15">
        <v>0</v>
      </c>
      <c r="R75" s="15">
        <f t="shared" si="28"/>
        <v>1.7100000000000002</v>
      </c>
      <c r="S75" s="15">
        <f t="shared" si="29"/>
        <v>5.13</v>
      </c>
      <c r="T75" s="15">
        <f t="shared" si="29"/>
        <v>5.13</v>
      </c>
      <c r="U75" s="15">
        <f t="shared" si="30"/>
        <v>10.26</v>
      </c>
      <c r="V75" s="15">
        <f t="shared" si="31"/>
        <v>17.100000000000001</v>
      </c>
      <c r="W75" s="13"/>
      <c r="X75" s="15">
        <f t="shared" si="26"/>
        <v>0</v>
      </c>
      <c r="Y75" s="15">
        <f t="shared" si="26"/>
        <v>0</v>
      </c>
      <c r="Z75" s="15">
        <f t="shared" si="26"/>
        <v>0</v>
      </c>
      <c r="AA75" s="15">
        <f t="shared" si="26"/>
        <v>0</v>
      </c>
      <c r="AB75" s="15">
        <f t="shared" si="26"/>
        <v>0</v>
      </c>
      <c r="AC75" s="15">
        <f t="shared" si="26"/>
        <v>17.100000000000001</v>
      </c>
      <c r="AD75" s="15">
        <f t="shared" si="27"/>
        <v>17.100000000000001</v>
      </c>
      <c r="AE75" s="204"/>
    </row>
    <row r="76" spans="1:31" ht="83.25" customHeight="1" x14ac:dyDescent="0.25">
      <c r="A76" s="228"/>
      <c r="B76" s="209"/>
      <c r="C76" s="206"/>
      <c r="D76" s="200"/>
      <c r="E76" s="206"/>
      <c r="F76" s="200"/>
      <c r="G76" s="43">
        <v>6</v>
      </c>
      <c r="H76" s="44" t="s">
        <v>176</v>
      </c>
      <c r="I76" s="198"/>
      <c r="J76" s="15"/>
      <c r="K76" s="15"/>
      <c r="L76" s="15"/>
      <c r="M76" s="15"/>
      <c r="N76" s="15"/>
      <c r="O76" s="15">
        <v>1</v>
      </c>
      <c r="P76" s="205"/>
      <c r="Q76" s="15">
        <v>0</v>
      </c>
      <c r="R76" s="15">
        <f t="shared" si="28"/>
        <v>1.7100000000000002</v>
      </c>
      <c r="S76" s="15">
        <f t="shared" si="29"/>
        <v>5.13</v>
      </c>
      <c r="T76" s="15">
        <f t="shared" si="29"/>
        <v>5.13</v>
      </c>
      <c r="U76" s="15">
        <f t="shared" si="30"/>
        <v>10.26</v>
      </c>
      <c r="V76" s="15">
        <f t="shared" si="31"/>
        <v>17.100000000000001</v>
      </c>
      <c r="W76" s="13"/>
      <c r="X76" s="15">
        <f t="shared" si="26"/>
        <v>0</v>
      </c>
      <c r="Y76" s="15">
        <f t="shared" si="26"/>
        <v>0</v>
      </c>
      <c r="Z76" s="15">
        <f t="shared" si="26"/>
        <v>0</v>
      </c>
      <c r="AA76" s="15">
        <f t="shared" si="26"/>
        <v>0</v>
      </c>
      <c r="AB76" s="15">
        <f t="shared" si="26"/>
        <v>0</v>
      </c>
      <c r="AC76" s="15">
        <f t="shared" si="26"/>
        <v>17.100000000000001</v>
      </c>
      <c r="AD76" s="15">
        <f t="shared" si="27"/>
        <v>17.100000000000001</v>
      </c>
      <c r="AE76" s="204"/>
    </row>
    <row r="77" spans="1:31" ht="81" customHeight="1" x14ac:dyDescent="0.25">
      <c r="A77" s="227"/>
      <c r="B77" s="210"/>
      <c r="C77" s="206"/>
      <c r="D77" s="200"/>
      <c r="E77" s="18" t="s">
        <v>243</v>
      </c>
      <c r="F77" s="44" t="s">
        <v>65</v>
      </c>
      <c r="G77" s="43">
        <v>7</v>
      </c>
      <c r="H77" s="44" t="s">
        <v>177</v>
      </c>
      <c r="I77" s="199"/>
      <c r="J77" s="15"/>
      <c r="K77" s="15"/>
      <c r="L77" s="15"/>
      <c r="M77" s="15"/>
      <c r="N77" s="15"/>
      <c r="O77" s="15">
        <v>1</v>
      </c>
      <c r="P77" s="205"/>
      <c r="Q77" s="15">
        <v>0</v>
      </c>
      <c r="R77" s="15">
        <f t="shared" si="28"/>
        <v>1.7100000000000002</v>
      </c>
      <c r="S77" s="15">
        <f t="shared" si="29"/>
        <v>5.13</v>
      </c>
      <c r="T77" s="15">
        <f t="shared" si="29"/>
        <v>5.13</v>
      </c>
      <c r="U77" s="15">
        <f t="shared" si="30"/>
        <v>10.26</v>
      </c>
      <c r="V77" s="15">
        <f t="shared" si="31"/>
        <v>17.100000000000001</v>
      </c>
      <c r="W77" s="13"/>
      <c r="X77" s="15">
        <f t="shared" si="26"/>
        <v>0</v>
      </c>
      <c r="Y77" s="15">
        <f t="shared" si="26"/>
        <v>0</v>
      </c>
      <c r="Z77" s="15">
        <f t="shared" si="26"/>
        <v>0</v>
      </c>
      <c r="AA77" s="15">
        <f t="shared" si="26"/>
        <v>0</v>
      </c>
      <c r="AB77" s="15">
        <f t="shared" si="26"/>
        <v>0</v>
      </c>
      <c r="AC77" s="15">
        <f t="shared" si="26"/>
        <v>17.100000000000001</v>
      </c>
      <c r="AD77" s="15">
        <f t="shared" si="27"/>
        <v>17.100000000000001</v>
      </c>
      <c r="AE77" s="203"/>
    </row>
    <row r="78" spans="1:31" ht="48" customHeight="1" x14ac:dyDescent="0.25">
      <c r="A78" s="226">
        <v>8</v>
      </c>
      <c r="B78" s="208" t="s">
        <v>66</v>
      </c>
      <c r="C78" s="18">
        <v>8.1</v>
      </c>
      <c r="D78" s="44" t="s">
        <v>67</v>
      </c>
      <c r="E78" s="18" t="s">
        <v>244</v>
      </c>
      <c r="F78" s="44" t="s">
        <v>68</v>
      </c>
      <c r="G78" s="43">
        <v>1</v>
      </c>
      <c r="H78" s="44" t="s">
        <v>178</v>
      </c>
      <c r="I78" s="197" t="s">
        <v>342</v>
      </c>
      <c r="J78" s="15"/>
      <c r="K78" s="15"/>
      <c r="L78" s="15"/>
      <c r="M78" s="15"/>
      <c r="N78" s="15"/>
      <c r="O78" s="15">
        <v>1</v>
      </c>
      <c r="P78" s="45"/>
      <c r="Q78" s="15">
        <v>0</v>
      </c>
      <c r="R78" s="15">
        <f>40*0.1</f>
        <v>4</v>
      </c>
      <c r="S78" s="15">
        <f t="shared" ref="S78:T80" si="32">40*0.3</f>
        <v>12</v>
      </c>
      <c r="T78" s="15">
        <f t="shared" si="32"/>
        <v>12</v>
      </c>
      <c r="U78" s="15">
        <f>40*0.6</f>
        <v>24</v>
      </c>
      <c r="V78" s="15">
        <f>40*1</f>
        <v>40</v>
      </c>
      <c r="W78" s="13"/>
      <c r="X78" s="15">
        <f t="shared" si="26"/>
        <v>0</v>
      </c>
      <c r="Y78" s="15">
        <f t="shared" si="26"/>
        <v>0</v>
      </c>
      <c r="Z78" s="15">
        <f t="shared" si="26"/>
        <v>0</v>
      </c>
      <c r="AA78" s="15">
        <f t="shared" si="26"/>
        <v>0</v>
      </c>
      <c r="AB78" s="15">
        <f t="shared" si="26"/>
        <v>0</v>
      </c>
      <c r="AC78" s="15">
        <f t="shared" ref="AC78:AC113" si="33">O78*V78</f>
        <v>40</v>
      </c>
      <c r="AD78" s="15">
        <f t="shared" si="27"/>
        <v>40</v>
      </c>
      <c r="AE78" s="202">
        <f>SUM(AD78:AD80)</f>
        <v>120</v>
      </c>
    </row>
    <row r="79" spans="1:31" ht="69.75" customHeight="1" x14ac:dyDescent="0.25">
      <c r="A79" s="228"/>
      <c r="B79" s="209"/>
      <c r="C79" s="206"/>
      <c r="D79" s="233"/>
      <c r="E79" s="206" t="s">
        <v>245</v>
      </c>
      <c r="F79" s="207" t="s">
        <v>179</v>
      </c>
      <c r="G79" s="43">
        <v>3</v>
      </c>
      <c r="H79" s="44" t="s">
        <v>439</v>
      </c>
      <c r="I79" s="198"/>
      <c r="J79" s="15"/>
      <c r="K79" s="15"/>
      <c r="L79" s="15"/>
      <c r="M79" s="15"/>
      <c r="N79" s="15"/>
      <c r="O79" s="15">
        <v>1</v>
      </c>
      <c r="P79" s="205"/>
      <c r="Q79" s="15">
        <v>0</v>
      </c>
      <c r="R79" s="15">
        <f>40*0.1</f>
        <v>4</v>
      </c>
      <c r="S79" s="15">
        <f t="shared" si="32"/>
        <v>12</v>
      </c>
      <c r="T79" s="15">
        <f t="shared" si="32"/>
        <v>12</v>
      </c>
      <c r="U79" s="15">
        <f>40*0.6</f>
        <v>24</v>
      </c>
      <c r="V79" s="15">
        <f>40*1</f>
        <v>40</v>
      </c>
      <c r="W79" s="13"/>
      <c r="X79" s="15">
        <f t="shared" si="26"/>
        <v>0</v>
      </c>
      <c r="Y79" s="15">
        <f t="shared" si="26"/>
        <v>0</v>
      </c>
      <c r="Z79" s="15">
        <f t="shared" si="26"/>
        <v>0</v>
      </c>
      <c r="AA79" s="15">
        <f t="shared" si="26"/>
        <v>0</v>
      </c>
      <c r="AB79" s="15">
        <f t="shared" si="26"/>
        <v>0</v>
      </c>
      <c r="AC79" s="15">
        <f t="shared" si="33"/>
        <v>40</v>
      </c>
      <c r="AD79" s="15">
        <f t="shared" si="27"/>
        <v>40</v>
      </c>
      <c r="AE79" s="204"/>
    </row>
    <row r="80" spans="1:31" ht="42.75" customHeight="1" x14ac:dyDescent="0.25">
      <c r="A80" s="227"/>
      <c r="B80" s="210"/>
      <c r="C80" s="206"/>
      <c r="D80" s="233"/>
      <c r="E80" s="206"/>
      <c r="F80" s="207"/>
      <c r="G80" s="43">
        <v>4</v>
      </c>
      <c r="H80" s="44" t="s">
        <v>180</v>
      </c>
      <c r="I80" s="199"/>
      <c r="J80" s="15"/>
      <c r="K80" s="15"/>
      <c r="L80" s="15"/>
      <c r="M80" s="15"/>
      <c r="N80" s="15"/>
      <c r="O80" s="15">
        <v>1</v>
      </c>
      <c r="P80" s="205"/>
      <c r="Q80" s="15">
        <v>0</v>
      </c>
      <c r="R80" s="15">
        <f>40*0.1</f>
        <v>4</v>
      </c>
      <c r="S80" s="15">
        <f t="shared" si="32"/>
        <v>12</v>
      </c>
      <c r="T80" s="15">
        <f t="shared" si="32"/>
        <v>12</v>
      </c>
      <c r="U80" s="15">
        <f>40*0.6</f>
        <v>24</v>
      </c>
      <c r="V80" s="15">
        <f>40*1</f>
        <v>40</v>
      </c>
      <c r="W80" s="13"/>
      <c r="X80" s="15">
        <f t="shared" si="26"/>
        <v>0</v>
      </c>
      <c r="Y80" s="15">
        <f t="shared" si="26"/>
        <v>0</v>
      </c>
      <c r="Z80" s="15">
        <f t="shared" si="26"/>
        <v>0</v>
      </c>
      <c r="AA80" s="15">
        <f t="shared" si="26"/>
        <v>0</v>
      </c>
      <c r="AB80" s="15">
        <f t="shared" si="26"/>
        <v>0</v>
      </c>
      <c r="AC80" s="15">
        <f t="shared" si="33"/>
        <v>40</v>
      </c>
      <c r="AD80" s="15">
        <f t="shared" si="27"/>
        <v>40</v>
      </c>
      <c r="AE80" s="203"/>
    </row>
    <row r="81" spans="1:31" ht="36" x14ac:dyDescent="0.25">
      <c r="A81" s="226">
        <v>9</v>
      </c>
      <c r="B81" s="208" t="s">
        <v>69</v>
      </c>
      <c r="C81" s="206">
        <v>9.1</v>
      </c>
      <c r="D81" s="200" t="s">
        <v>181</v>
      </c>
      <c r="E81" s="206" t="s">
        <v>246</v>
      </c>
      <c r="F81" s="200" t="s">
        <v>182</v>
      </c>
      <c r="G81" s="43">
        <v>1</v>
      </c>
      <c r="H81" s="44" t="s">
        <v>183</v>
      </c>
      <c r="I81" s="197" t="s">
        <v>343</v>
      </c>
      <c r="J81" s="15"/>
      <c r="K81" s="15"/>
      <c r="L81" s="15"/>
      <c r="M81" s="15"/>
      <c r="N81" s="15"/>
      <c r="O81" s="15">
        <v>1</v>
      </c>
      <c r="P81" s="205"/>
      <c r="Q81" s="15">
        <v>0</v>
      </c>
      <c r="R81" s="15">
        <f>50*0.1</f>
        <v>5</v>
      </c>
      <c r="S81" s="15">
        <f>50*0.3</f>
        <v>15</v>
      </c>
      <c r="T81" s="15">
        <f>50*0.3</f>
        <v>15</v>
      </c>
      <c r="U81" s="15">
        <f>50*0.6</f>
        <v>30</v>
      </c>
      <c r="V81" s="15">
        <f>50*1</f>
        <v>50</v>
      </c>
      <c r="W81" s="13"/>
      <c r="X81" s="15">
        <f t="shared" si="26"/>
        <v>0</v>
      </c>
      <c r="Y81" s="15">
        <f t="shared" si="26"/>
        <v>0</v>
      </c>
      <c r="Z81" s="15">
        <f t="shared" si="26"/>
        <v>0</v>
      </c>
      <c r="AA81" s="15">
        <f t="shared" si="26"/>
        <v>0</v>
      </c>
      <c r="AB81" s="15">
        <f t="shared" si="26"/>
        <v>0</v>
      </c>
      <c r="AC81" s="15">
        <f t="shared" si="33"/>
        <v>50</v>
      </c>
      <c r="AD81" s="15">
        <f t="shared" si="27"/>
        <v>50</v>
      </c>
      <c r="AE81" s="202">
        <f>SUM(AD81:AD82)</f>
        <v>100</v>
      </c>
    </row>
    <row r="82" spans="1:31" ht="56.25" customHeight="1" x14ac:dyDescent="0.25">
      <c r="A82" s="227"/>
      <c r="B82" s="210"/>
      <c r="C82" s="206"/>
      <c r="D82" s="200"/>
      <c r="E82" s="206"/>
      <c r="F82" s="200"/>
      <c r="G82" s="43">
        <v>2</v>
      </c>
      <c r="H82" s="44" t="s">
        <v>184</v>
      </c>
      <c r="I82" s="199"/>
      <c r="J82" s="15"/>
      <c r="K82" s="15"/>
      <c r="L82" s="15"/>
      <c r="M82" s="15"/>
      <c r="N82" s="15"/>
      <c r="O82" s="15">
        <v>1</v>
      </c>
      <c r="P82" s="205"/>
      <c r="Q82" s="15">
        <v>0</v>
      </c>
      <c r="R82" s="15">
        <f>50*0.1</f>
        <v>5</v>
      </c>
      <c r="S82" s="15">
        <f>50*0.3</f>
        <v>15</v>
      </c>
      <c r="T82" s="15">
        <f>50*0.3</f>
        <v>15</v>
      </c>
      <c r="U82" s="15">
        <f>50*0.6</f>
        <v>30</v>
      </c>
      <c r="V82" s="15">
        <f>50*1</f>
        <v>50</v>
      </c>
      <c r="W82" s="13"/>
      <c r="X82" s="15">
        <f t="shared" si="26"/>
        <v>0</v>
      </c>
      <c r="Y82" s="15">
        <f t="shared" si="26"/>
        <v>0</v>
      </c>
      <c r="Z82" s="15">
        <f t="shared" si="26"/>
        <v>0</v>
      </c>
      <c r="AA82" s="15">
        <f t="shared" si="26"/>
        <v>0</v>
      </c>
      <c r="AB82" s="15">
        <f t="shared" si="26"/>
        <v>0</v>
      </c>
      <c r="AC82" s="15">
        <f t="shared" si="33"/>
        <v>50</v>
      </c>
      <c r="AD82" s="15">
        <f t="shared" si="27"/>
        <v>50</v>
      </c>
      <c r="AE82" s="203"/>
    </row>
    <row r="83" spans="1:31" ht="33" customHeight="1" x14ac:dyDescent="0.25">
      <c r="A83" s="226">
        <v>10</v>
      </c>
      <c r="B83" s="208" t="s">
        <v>70</v>
      </c>
      <c r="C83" s="206">
        <v>10.1</v>
      </c>
      <c r="D83" s="200" t="s">
        <v>185</v>
      </c>
      <c r="E83" s="206" t="s">
        <v>247</v>
      </c>
      <c r="F83" s="200" t="s">
        <v>186</v>
      </c>
      <c r="G83" s="43">
        <v>1</v>
      </c>
      <c r="H83" s="44" t="s">
        <v>187</v>
      </c>
      <c r="I83" s="197" t="s">
        <v>344</v>
      </c>
      <c r="J83" s="15"/>
      <c r="K83" s="15"/>
      <c r="L83" s="15"/>
      <c r="M83" s="15"/>
      <c r="N83" s="15"/>
      <c r="O83" s="15">
        <v>1</v>
      </c>
      <c r="P83" s="205"/>
      <c r="Q83" s="15">
        <v>0</v>
      </c>
      <c r="R83" s="15">
        <f>11.6*0.1</f>
        <v>1.1599999999999999</v>
      </c>
      <c r="S83" s="15">
        <f>11.6*0.3</f>
        <v>3.48</v>
      </c>
      <c r="T83" s="15">
        <f>11.6*0.3</f>
        <v>3.48</v>
      </c>
      <c r="U83" s="15">
        <f>11.6*0.6</f>
        <v>6.96</v>
      </c>
      <c r="V83" s="15">
        <f>11.6*1</f>
        <v>11.6</v>
      </c>
      <c r="W83" s="13"/>
      <c r="X83" s="15">
        <f t="shared" si="26"/>
        <v>0</v>
      </c>
      <c r="Y83" s="15">
        <f t="shared" si="26"/>
        <v>0</v>
      </c>
      <c r="Z83" s="15">
        <f t="shared" si="26"/>
        <v>0</v>
      </c>
      <c r="AA83" s="15">
        <f t="shared" si="26"/>
        <v>0</v>
      </c>
      <c r="AB83" s="15">
        <f t="shared" si="26"/>
        <v>0</v>
      </c>
      <c r="AC83" s="15">
        <f t="shared" si="33"/>
        <v>11.6</v>
      </c>
      <c r="AD83" s="15">
        <f t="shared" si="27"/>
        <v>11.6</v>
      </c>
      <c r="AE83" s="202">
        <f>SUM(AD83:AD99)</f>
        <v>219.79999999999998</v>
      </c>
    </row>
    <row r="84" spans="1:31" ht="68.25" customHeight="1" x14ac:dyDescent="0.25">
      <c r="A84" s="228"/>
      <c r="B84" s="209"/>
      <c r="C84" s="206"/>
      <c r="D84" s="200"/>
      <c r="E84" s="206"/>
      <c r="F84" s="200"/>
      <c r="G84" s="43">
        <v>2</v>
      </c>
      <c r="H84" s="44" t="s">
        <v>444</v>
      </c>
      <c r="I84" s="198"/>
      <c r="J84" s="15"/>
      <c r="K84" s="15"/>
      <c r="L84" s="15"/>
      <c r="M84" s="15"/>
      <c r="N84" s="15"/>
      <c r="O84" s="15">
        <v>1</v>
      </c>
      <c r="P84" s="205"/>
      <c r="Q84" s="15">
        <v>0</v>
      </c>
      <c r="R84" s="15">
        <f>23.2*0.1</f>
        <v>2.3199999999999998</v>
      </c>
      <c r="S84" s="15">
        <f>23.2*0.3</f>
        <v>6.96</v>
      </c>
      <c r="T84" s="15">
        <f>23.2*0.3</f>
        <v>6.96</v>
      </c>
      <c r="U84" s="15">
        <f>23.2*0.6</f>
        <v>13.92</v>
      </c>
      <c r="V84" s="15">
        <f>23.2*1</f>
        <v>23.2</v>
      </c>
      <c r="W84" s="13"/>
      <c r="X84" s="15">
        <f t="shared" si="26"/>
        <v>0</v>
      </c>
      <c r="Y84" s="15">
        <f t="shared" si="26"/>
        <v>0</v>
      </c>
      <c r="Z84" s="15">
        <f t="shared" si="26"/>
        <v>0</v>
      </c>
      <c r="AA84" s="15">
        <f t="shared" si="26"/>
        <v>0</v>
      </c>
      <c r="AB84" s="15">
        <f t="shared" si="26"/>
        <v>0</v>
      </c>
      <c r="AC84" s="15">
        <f t="shared" si="33"/>
        <v>23.2</v>
      </c>
      <c r="AD84" s="15">
        <f t="shared" si="27"/>
        <v>23.2</v>
      </c>
      <c r="AE84" s="204"/>
    </row>
    <row r="85" spans="1:31" ht="66.75" customHeight="1" x14ac:dyDescent="0.25">
      <c r="A85" s="228"/>
      <c r="B85" s="209"/>
      <c r="C85" s="206"/>
      <c r="D85" s="200"/>
      <c r="E85" s="206"/>
      <c r="F85" s="200"/>
      <c r="G85" s="43">
        <v>3</v>
      </c>
      <c r="H85" s="44" t="s">
        <v>188</v>
      </c>
      <c r="I85" s="198"/>
      <c r="J85" s="15"/>
      <c r="K85" s="15"/>
      <c r="L85" s="15"/>
      <c r="M85" s="15"/>
      <c r="N85" s="15"/>
      <c r="O85" s="15">
        <v>1</v>
      </c>
      <c r="P85" s="45"/>
      <c r="Q85" s="15">
        <v>0</v>
      </c>
      <c r="R85" s="15">
        <f t="shared" ref="R85:R90" si="34">11.6*0.1</f>
        <v>1.1599999999999999</v>
      </c>
      <c r="S85" s="15">
        <f t="shared" ref="S85:T90" si="35">11.6*0.3</f>
        <v>3.48</v>
      </c>
      <c r="T85" s="15">
        <f t="shared" si="35"/>
        <v>3.48</v>
      </c>
      <c r="U85" s="15">
        <f t="shared" ref="U85:U90" si="36">11.6*0.6</f>
        <v>6.96</v>
      </c>
      <c r="V85" s="15">
        <f t="shared" ref="V85:V90" si="37">11.6*1</f>
        <v>11.6</v>
      </c>
      <c r="W85" s="13"/>
      <c r="X85" s="15">
        <f t="shared" si="26"/>
        <v>0</v>
      </c>
      <c r="Y85" s="15">
        <f t="shared" si="26"/>
        <v>0</v>
      </c>
      <c r="Z85" s="15">
        <f t="shared" si="26"/>
        <v>0</v>
      </c>
      <c r="AA85" s="15">
        <f t="shared" si="26"/>
        <v>0</v>
      </c>
      <c r="AB85" s="15">
        <f t="shared" si="26"/>
        <v>0</v>
      </c>
      <c r="AC85" s="15">
        <f t="shared" si="33"/>
        <v>11.6</v>
      </c>
      <c r="AD85" s="15">
        <f t="shared" si="27"/>
        <v>11.6</v>
      </c>
      <c r="AE85" s="204"/>
    </row>
    <row r="86" spans="1:31" ht="70.5" customHeight="1" x14ac:dyDescent="0.25">
      <c r="A86" s="228"/>
      <c r="B86" s="209"/>
      <c r="C86" s="206"/>
      <c r="D86" s="200"/>
      <c r="E86" s="43"/>
      <c r="F86" s="56" t="s">
        <v>189</v>
      </c>
      <c r="G86" s="43">
        <v>5</v>
      </c>
      <c r="H86" s="44" t="s">
        <v>193</v>
      </c>
      <c r="I86" s="198"/>
      <c r="J86" s="15"/>
      <c r="K86" s="15"/>
      <c r="L86" s="15"/>
      <c r="M86" s="15"/>
      <c r="N86" s="15"/>
      <c r="O86" s="15">
        <v>1</v>
      </c>
      <c r="P86" s="205"/>
      <c r="Q86" s="15">
        <v>0</v>
      </c>
      <c r="R86" s="15">
        <f t="shared" si="34"/>
        <v>1.1599999999999999</v>
      </c>
      <c r="S86" s="15">
        <f t="shared" si="35"/>
        <v>3.48</v>
      </c>
      <c r="T86" s="15">
        <f t="shared" si="35"/>
        <v>3.48</v>
      </c>
      <c r="U86" s="15">
        <f t="shared" si="36"/>
        <v>6.96</v>
      </c>
      <c r="V86" s="15">
        <f t="shared" si="37"/>
        <v>11.6</v>
      </c>
      <c r="W86" s="13"/>
      <c r="X86" s="15">
        <f t="shared" si="26"/>
        <v>0</v>
      </c>
      <c r="Y86" s="15">
        <f t="shared" si="26"/>
        <v>0</v>
      </c>
      <c r="Z86" s="15">
        <f t="shared" si="26"/>
        <v>0</v>
      </c>
      <c r="AA86" s="15">
        <f t="shared" si="26"/>
        <v>0</v>
      </c>
      <c r="AB86" s="15">
        <f t="shared" si="26"/>
        <v>0</v>
      </c>
      <c r="AC86" s="15">
        <f t="shared" si="33"/>
        <v>11.6</v>
      </c>
      <c r="AD86" s="15">
        <f t="shared" si="27"/>
        <v>11.6</v>
      </c>
      <c r="AE86" s="204"/>
    </row>
    <row r="87" spans="1:31" ht="44.25" customHeight="1" x14ac:dyDescent="0.25">
      <c r="A87" s="228"/>
      <c r="B87" s="209"/>
      <c r="C87" s="206"/>
      <c r="D87" s="200"/>
      <c r="E87" s="18" t="s">
        <v>248</v>
      </c>
      <c r="F87" s="44" t="s">
        <v>190</v>
      </c>
      <c r="G87" s="43">
        <v>6</v>
      </c>
      <c r="H87" s="44" t="s">
        <v>463</v>
      </c>
      <c r="I87" s="198"/>
      <c r="J87" s="15"/>
      <c r="K87" s="15"/>
      <c r="L87" s="15"/>
      <c r="M87" s="15"/>
      <c r="N87" s="15"/>
      <c r="O87" s="15">
        <v>1</v>
      </c>
      <c r="P87" s="205"/>
      <c r="Q87" s="15">
        <v>0</v>
      </c>
      <c r="R87" s="15">
        <f t="shared" si="34"/>
        <v>1.1599999999999999</v>
      </c>
      <c r="S87" s="15">
        <f t="shared" si="35"/>
        <v>3.48</v>
      </c>
      <c r="T87" s="15">
        <f t="shared" si="35"/>
        <v>3.48</v>
      </c>
      <c r="U87" s="15">
        <f t="shared" si="36"/>
        <v>6.96</v>
      </c>
      <c r="V87" s="15">
        <f t="shared" si="37"/>
        <v>11.6</v>
      </c>
      <c r="W87" s="13"/>
      <c r="X87" s="15">
        <f t="shared" si="26"/>
        <v>0</v>
      </c>
      <c r="Y87" s="15">
        <f t="shared" si="26"/>
        <v>0</v>
      </c>
      <c r="Z87" s="15">
        <f t="shared" si="26"/>
        <v>0</v>
      </c>
      <c r="AA87" s="15">
        <f t="shared" si="26"/>
        <v>0</v>
      </c>
      <c r="AB87" s="15">
        <f t="shared" si="26"/>
        <v>0</v>
      </c>
      <c r="AC87" s="15">
        <f t="shared" si="33"/>
        <v>11.6</v>
      </c>
      <c r="AD87" s="15">
        <f t="shared" si="27"/>
        <v>11.6</v>
      </c>
      <c r="AE87" s="204"/>
    </row>
    <row r="88" spans="1:31" ht="43.5" customHeight="1" x14ac:dyDescent="0.25">
      <c r="A88" s="228"/>
      <c r="B88" s="209"/>
      <c r="C88" s="206"/>
      <c r="D88" s="200"/>
      <c r="E88" s="206" t="s">
        <v>249</v>
      </c>
      <c r="F88" s="200" t="s">
        <v>191</v>
      </c>
      <c r="G88" s="43">
        <v>7</v>
      </c>
      <c r="H88" s="44" t="s">
        <v>464</v>
      </c>
      <c r="I88" s="198"/>
      <c r="J88" s="15"/>
      <c r="K88" s="15"/>
      <c r="L88" s="15"/>
      <c r="M88" s="15"/>
      <c r="N88" s="15"/>
      <c r="O88" s="15">
        <v>1</v>
      </c>
      <c r="P88" s="205"/>
      <c r="Q88" s="15">
        <v>0</v>
      </c>
      <c r="R88" s="15">
        <f t="shared" si="34"/>
        <v>1.1599999999999999</v>
      </c>
      <c r="S88" s="15">
        <f t="shared" si="35"/>
        <v>3.48</v>
      </c>
      <c r="T88" s="15">
        <f t="shared" si="35"/>
        <v>3.48</v>
      </c>
      <c r="U88" s="15">
        <f t="shared" si="36"/>
        <v>6.96</v>
      </c>
      <c r="V88" s="15">
        <f t="shared" si="37"/>
        <v>11.6</v>
      </c>
      <c r="W88" s="13"/>
      <c r="X88" s="15">
        <f t="shared" si="26"/>
        <v>0</v>
      </c>
      <c r="Y88" s="15">
        <f t="shared" si="26"/>
        <v>0</v>
      </c>
      <c r="Z88" s="15">
        <f t="shared" si="26"/>
        <v>0</v>
      </c>
      <c r="AA88" s="15">
        <f t="shared" si="26"/>
        <v>0</v>
      </c>
      <c r="AB88" s="15">
        <f t="shared" si="26"/>
        <v>0</v>
      </c>
      <c r="AC88" s="15">
        <f t="shared" si="33"/>
        <v>11.6</v>
      </c>
      <c r="AD88" s="15">
        <f t="shared" si="27"/>
        <v>11.6</v>
      </c>
      <c r="AE88" s="204"/>
    </row>
    <row r="89" spans="1:31" ht="60" x14ac:dyDescent="0.25">
      <c r="A89" s="228"/>
      <c r="B89" s="209"/>
      <c r="C89" s="206"/>
      <c r="D89" s="200"/>
      <c r="E89" s="206"/>
      <c r="F89" s="200"/>
      <c r="G89" s="43">
        <v>8</v>
      </c>
      <c r="H89" s="44" t="s">
        <v>192</v>
      </c>
      <c r="I89" s="198"/>
      <c r="J89" s="15"/>
      <c r="K89" s="15"/>
      <c r="L89" s="15"/>
      <c r="M89" s="15"/>
      <c r="N89" s="15"/>
      <c r="O89" s="15">
        <v>1</v>
      </c>
      <c r="P89" s="205"/>
      <c r="Q89" s="15">
        <v>0</v>
      </c>
      <c r="R89" s="15">
        <f t="shared" si="34"/>
        <v>1.1599999999999999</v>
      </c>
      <c r="S89" s="15">
        <f t="shared" si="35"/>
        <v>3.48</v>
      </c>
      <c r="T89" s="15">
        <f t="shared" si="35"/>
        <v>3.48</v>
      </c>
      <c r="U89" s="15">
        <f t="shared" si="36"/>
        <v>6.96</v>
      </c>
      <c r="V89" s="15">
        <f t="shared" si="37"/>
        <v>11.6</v>
      </c>
      <c r="W89" s="13"/>
      <c r="X89" s="15">
        <f t="shared" si="26"/>
        <v>0</v>
      </c>
      <c r="Y89" s="15">
        <f t="shared" si="26"/>
        <v>0</v>
      </c>
      <c r="Z89" s="15">
        <f t="shared" si="26"/>
        <v>0</v>
      </c>
      <c r="AA89" s="15">
        <f t="shared" si="26"/>
        <v>0</v>
      </c>
      <c r="AB89" s="15">
        <f t="shared" si="26"/>
        <v>0</v>
      </c>
      <c r="AC89" s="15">
        <f t="shared" si="33"/>
        <v>11.6</v>
      </c>
      <c r="AD89" s="15">
        <f t="shared" si="27"/>
        <v>11.6</v>
      </c>
      <c r="AE89" s="204"/>
    </row>
    <row r="90" spans="1:31" ht="107.25" customHeight="1" x14ac:dyDescent="0.25">
      <c r="A90" s="228"/>
      <c r="B90" s="209"/>
      <c r="C90" s="206"/>
      <c r="D90" s="200"/>
      <c r="E90" s="206" t="s">
        <v>250</v>
      </c>
      <c r="F90" s="200" t="s">
        <v>194</v>
      </c>
      <c r="G90" s="43">
        <v>10</v>
      </c>
      <c r="H90" s="44" t="s">
        <v>195</v>
      </c>
      <c r="I90" s="198"/>
      <c r="J90" s="15"/>
      <c r="K90" s="15"/>
      <c r="L90" s="15"/>
      <c r="M90" s="15"/>
      <c r="N90" s="15"/>
      <c r="O90" s="15">
        <v>1</v>
      </c>
      <c r="P90" s="45"/>
      <c r="Q90" s="15">
        <v>0</v>
      </c>
      <c r="R90" s="15">
        <f t="shared" si="34"/>
        <v>1.1599999999999999</v>
      </c>
      <c r="S90" s="15">
        <f t="shared" si="35"/>
        <v>3.48</v>
      </c>
      <c r="T90" s="15">
        <f t="shared" si="35"/>
        <v>3.48</v>
      </c>
      <c r="U90" s="15">
        <f t="shared" si="36"/>
        <v>6.96</v>
      </c>
      <c r="V90" s="15">
        <f t="shared" si="37"/>
        <v>11.6</v>
      </c>
      <c r="W90" s="13"/>
      <c r="X90" s="15">
        <f t="shared" si="26"/>
        <v>0</v>
      </c>
      <c r="Y90" s="15">
        <f t="shared" si="26"/>
        <v>0</v>
      </c>
      <c r="Z90" s="15">
        <f t="shared" si="26"/>
        <v>0</v>
      </c>
      <c r="AA90" s="15">
        <f t="shared" si="26"/>
        <v>0</v>
      </c>
      <c r="AB90" s="15">
        <f t="shared" si="26"/>
        <v>0</v>
      </c>
      <c r="AC90" s="15">
        <f t="shared" si="33"/>
        <v>11.6</v>
      </c>
      <c r="AD90" s="15">
        <f t="shared" si="27"/>
        <v>11.6</v>
      </c>
      <c r="AE90" s="204"/>
    </row>
    <row r="91" spans="1:31" ht="74.25" customHeight="1" x14ac:dyDescent="0.25">
      <c r="A91" s="228"/>
      <c r="B91" s="209"/>
      <c r="C91" s="206"/>
      <c r="D91" s="200"/>
      <c r="E91" s="206"/>
      <c r="F91" s="200"/>
      <c r="G91" s="43">
        <v>11</v>
      </c>
      <c r="H91" s="44" t="s">
        <v>196</v>
      </c>
      <c r="I91" s="198"/>
      <c r="J91" s="15"/>
      <c r="K91" s="15"/>
      <c r="L91" s="15"/>
      <c r="M91" s="15"/>
      <c r="N91" s="15"/>
      <c r="O91" s="15">
        <v>1</v>
      </c>
      <c r="P91" s="205"/>
      <c r="Q91" s="15">
        <v>0</v>
      </c>
      <c r="R91" s="15">
        <f>17.4*0.1</f>
        <v>1.74</v>
      </c>
      <c r="S91" s="15">
        <f>17.4*0.3</f>
        <v>5.22</v>
      </c>
      <c r="T91" s="15">
        <f>17.4*0.3</f>
        <v>5.22</v>
      </c>
      <c r="U91" s="15">
        <f>17.4*0.6</f>
        <v>10.44</v>
      </c>
      <c r="V91" s="15">
        <f>17.4*1</f>
        <v>17.399999999999999</v>
      </c>
      <c r="W91" s="13"/>
      <c r="X91" s="15">
        <f t="shared" si="26"/>
        <v>0</v>
      </c>
      <c r="Y91" s="15">
        <f t="shared" si="26"/>
        <v>0</v>
      </c>
      <c r="Z91" s="15">
        <f t="shared" si="26"/>
        <v>0</v>
      </c>
      <c r="AA91" s="15">
        <f t="shared" si="26"/>
        <v>0</v>
      </c>
      <c r="AB91" s="15">
        <f t="shared" si="26"/>
        <v>0</v>
      </c>
      <c r="AC91" s="15">
        <f t="shared" si="33"/>
        <v>17.399999999999999</v>
      </c>
      <c r="AD91" s="15">
        <f t="shared" si="27"/>
        <v>17.399999999999999</v>
      </c>
      <c r="AE91" s="204"/>
    </row>
    <row r="92" spans="1:31" ht="67.5" customHeight="1" x14ac:dyDescent="0.25">
      <c r="A92" s="228"/>
      <c r="B92" s="209"/>
      <c r="C92" s="206"/>
      <c r="D92" s="200"/>
      <c r="E92" s="206"/>
      <c r="F92" s="200"/>
      <c r="G92" s="43">
        <v>12</v>
      </c>
      <c r="H92" s="44" t="s">
        <v>466</v>
      </c>
      <c r="I92" s="198"/>
      <c r="J92" s="15"/>
      <c r="K92" s="15"/>
      <c r="L92" s="15"/>
      <c r="M92" s="15"/>
      <c r="N92" s="15"/>
      <c r="O92" s="15">
        <v>1</v>
      </c>
      <c r="P92" s="205"/>
      <c r="Q92" s="15">
        <v>0</v>
      </c>
      <c r="R92" s="15">
        <f>5.8*0.1</f>
        <v>0.57999999999999996</v>
      </c>
      <c r="S92" s="15">
        <f>5.8*0.3</f>
        <v>1.74</v>
      </c>
      <c r="T92" s="15">
        <f>5.8*0.3</f>
        <v>1.74</v>
      </c>
      <c r="U92" s="15">
        <f>5.8*0.6</f>
        <v>3.48</v>
      </c>
      <c r="V92" s="121">
        <f>5.8*1</f>
        <v>5.8</v>
      </c>
      <c r="W92" s="13"/>
      <c r="X92" s="15">
        <f t="shared" si="26"/>
        <v>0</v>
      </c>
      <c r="Y92" s="15">
        <f t="shared" si="26"/>
        <v>0</v>
      </c>
      <c r="Z92" s="15">
        <f t="shared" si="26"/>
        <v>0</v>
      </c>
      <c r="AA92" s="15">
        <f t="shared" si="26"/>
        <v>0</v>
      </c>
      <c r="AB92" s="15">
        <f t="shared" si="26"/>
        <v>0</v>
      </c>
      <c r="AC92" s="15">
        <f t="shared" si="33"/>
        <v>5.8</v>
      </c>
      <c r="AD92" s="15">
        <f t="shared" si="27"/>
        <v>5.8</v>
      </c>
      <c r="AE92" s="204"/>
    </row>
    <row r="93" spans="1:31" ht="62.25" customHeight="1" x14ac:dyDescent="0.25">
      <c r="A93" s="228"/>
      <c r="B93" s="209"/>
      <c r="C93" s="206">
        <v>10.199999999999999</v>
      </c>
      <c r="D93" s="200" t="s">
        <v>71</v>
      </c>
      <c r="E93" s="206" t="s">
        <v>251</v>
      </c>
      <c r="F93" s="200" t="s">
        <v>197</v>
      </c>
      <c r="G93" s="43">
        <v>13</v>
      </c>
      <c r="H93" s="44" t="s">
        <v>198</v>
      </c>
      <c r="I93" s="198"/>
      <c r="J93" s="15"/>
      <c r="K93" s="15"/>
      <c r="L93" s="15"/>
      <c r="M93" s="15"/>
      <c r="N93" s="15"/>
      <c r="O93" s="15">
        <v>1</v>
      </c>
      <c r="P93" s="205"/>
      <c r="Q93" s="15">
        <v>0</v>
      </c>
      <c r="R93" s="15">
        <f>11.6*0.1</f>
        <v>1.1599999999999999</v>
      </c>
      <c r="S93" s="15">
        <f>11.6*0.3</f>
        <v>3.48</v>
      </c>
      <c r="T93" s="15">
        <f>11.6*0.3</f>
        <v>3.48</v>
      </c>
      <c r="U93" s="15">
        <f>11.6*0.6</f>
        <v>6.96</v>
      </c>
      <c r="V93" s="15">
        <f>11.6*1</f>
        <v>11.6</v>
      </c>
      <c r="W93" s="13"/>
      <c r="X93" s="15">
        <f t="shared" si="26"/>
        <v>0</v>
      </c>
      <c r="Y93" s="15">
        <f t="shared" si="26"/>
        <v>0</v>
      </c>
      <c r="Z93" s="15">
        <f t="shared" si="26"/>
        <v>0</v>
      </c>
      <c r="AA93" s="15">
        <f t="shared" si="26"/>
        <v>0</v>
      </c>
      <c r="AB93" s="15">
        <f t="shared" si="26"/>
        <v>0</v>
      </c>
      <c r="AC93" s="15">
        <f t="shared" si="33"/>
        <v>11.6</v>
      </c>
      <c r="AD93" s="15">
        <f t="shared" si="27"/>
        <v>11.6</v>
      </c>
      <c r="AE93" s="204"/>
    </row>
    <row r="94" spans="1:31" ht="71.25" customHeight="1" x14ac:dyDescent="0.25">
      <c r="A94" s="228"/>
      <c r="B94" s="209"/>
      <c r="C94" s="206"/>
      <c r="D94" s="200"/>
      <c r="E94" s="206"/>
      <c r="F94" s="200"/>
      <c r="G94" s="43">
        <v>14</v>
      </c>
      <c r="H94" s="44" t="s">
        <v>199</v>
      </c>
      <c r="I94" s="198"/>
      <c r="J94" s="15"/>
      <c r="K94" s="15"/>
      <c r="L94" s="15"/>
      <c r="M94" s="15"/>
      <c r="N94" s="15"/>
      <c r="O94" s="15">
        <v>1</v>
      </c>
      <c r="P94" s="205"/>
      <c r="Q94" s="15">
        <v>0</v>
      </c>
      <c r="R94" s="15">
        <f>17.4*0.1</f>
        <v>1.74</v>
      </c>
      <c r="S94" s="15">
        <f>17.4*0.3</f>
        <v>5.22</v>
      </c>
      <c r="T94" s="15">
        <f>17.4*0.3</f>
        <v>5.22</v>
      </c>
      <c r="U94" s="15">
        <f>17.4*0.6</f>
        <v>10.44</v>
      </c>
      <c r="V94" s="15">
        <f>17.4*1</f>
        <v>17.399999999999999</v>
      </c>
      <c r="W94" s="13"/>
      <c r="X94" s="15">
        <f t="shared" si="26"/>
        <v>0</v>
      </c>
      <c r="Y94" s="15">
        <f t="shared" si="26"/>
        <v>0</v>
      </c>
      <c r="Z94" s="15">
        <f t="shared" si="26"/>
        <v>0</v>
      </c>
      <c r="AA94" s="15">
        <f t="shared" si="26"/>
        <v>0</v>
      </c>
      <c r="AB94" s="15">
        <f t="shared" si="26"/>
        <v>0</v>
      </c>
      <c r="AC94" s="15">
        <f t="shared" si="33"/>
        <v>17.399999999999999</v>
      </c>
      <c r="AD94" s="15">
        <f t="shared" si="27"/>
        <v>17.399999999999999</v>
      </c>
      <c r="AE94" s="204"/>
    </row>
    <row r="95" spans="1:31" ht="54" customHeight="1" x14ac:dyDescent="0.25">
      <c r="A95" s="228"/>
      <c r="B95" s="209"/>
      <c r="C95" s="206"/>
      <c r="D95" s="200"/>
      <c r="E95" s="206"/>
      <c r="F95" s="200"/>
      <c r="G95" s="43">
        <v>15</v>
      </c>
      <c r="H95" s="44" t="s">
        <v>72</v>
      </c>
      <c r="I95" s="198"/>
      <c r="J95" s="15"/>
      <c r="K95" s="15"/>
      <c r="L95" s="15"/>
      <c r="M95" s="15"/>
      <c r="N95" s="15"/>
      <c r="O95" s="15">
        <v>1</v>
      </c>
      <c r="P95" s="205"/>
      <c r="Q95" s="15">
        <v>0</v>
      </c>
      <c r="R95" s="15">
        <f>11.6*0.1</f>
        <v>1.1599999999999999</v>
      </c>
      <c r="S95" s="15">
        <f t="shared" ref="S95:T98" si="38">11.6*0.3</f>
        <v>3.48</v>
      </c>
      <c r="T95" s="15">
        <f t="shared" si="38"/>
        <v>3.48</v>
      </c>
      <c r="U95" s="15">
        <f>11.6*0.6</f>
        <v>6.96</v>
      </c>
      <c r="V95" s="15">
        <f>11.6*1</f>
        <v>11.6</v>
      </c>
      <c r="W95" s="13"/>
      <c r="X95" s="15">
        <f t="shared" si="26"/>
        <v>0</v>
      </c>
      <c r="Y95" s="15">
        <f t="shared" si="26"/>
        <v>0</v>
      </c>
      <c r="Z95" s="15">
        <f t="shared" si="26"/>
        <v>0</v>
      </c>
      <c r="AA95" s="15">
        <f t="shared" si="26"/>
        <v>0</v>
      </c>
      <c r="AB95" s="15">
        <f t="shared" si="26"/>
        <v>0</v>
      </c>
      <c r="AC95" s="15">
        <f t="shared" si="33"/>
        <v>11.6</v>
      </c>
      <c r="AD95" s="15">
        <f t="shared" si="27"/>
        <v>11.6</v>
      </c>
      <c r="AE95" s="204"/>
    </row>
    <row r="96" spans="1:31" ht="54" customHeight="1" x14ac:dyDescent="0.25">
      <c r="A96" s="228"/>
      <c r="B96" s="209"/>
      <c r="C96" s="206"/>
      <c r="D96" s="200"/>
      <c r="E96" s="206"/>
      <c r="F96" s="200"/>
      <c r="G96" s="43">
        <v>16</v>
      </c>
      <c r="H96" s="44" t="s">
        <v>200</v>
      </c>
      <c r="I96" s="198"/>
      <c r="J96" s="15"/>
      <c r="K96" s="15"/>
      <c r="L96" s="15"/>
      <c r="M96" s="15"/>
      <c r="N96" s="15"/>
      <c r="O96" s="15">
        <v>1</v>
      </c>
      <c r="P96" s="205"/>
      <c r="Q96" s="15">
        <v>0</v>
      </c>
      <c r="R96" s="15">
        <f>11.6*0.1</f>
        <v>1.1599999999999999</v>
      </c>
      <c r="S96" s="15">
        <f t="shared" si="38"/>
        <v>3.48</v>
      </c>
      <c r="T96" s="15">
        <f t="shared" si="38"/>
        <v>3.48</v>
      </c>
      <c r="U96" s="15">
        <f>11.6*0.6</f>
        <v>6.96</v>
      </c>
      <c r="V96" s="15">
        <f>11.6*1</f>
        <v>11.6</v>
      </c>
      <c r="W96" s="13"/>
      <c r="X96" s="15">
        <f t="shared" si="26"/>
        <v>0</v>
      </c>
      <c r="Y96" s="15">
        <f t="shared" si="26"/>
        <v>0</v>
      </c>
      <c r="Z96" s="15">
        <f t="shared" si="26"/>
        <v>0</v>
      </c>
      <c r="AA96" s="15">
        <f t="shared" si="26"/>
        <v>0</v>
      </c>
      <c r="AB96" s="15">
        <f t="shared" si="26"/>
        <v>0</v>
      </c>
      <c r="AC96" s="15">
        <f t="shared" si="33"/>
        <v>11.6</v>
      </c>
      <c r="AD96" s="15">
        <f t="shared" si="27"/>
        <v>11.6</v>
      </c>
      <c r="AE96" s="204"/>
    </row>
    <row r="97" spans="1:31" ht="91.5" customHeight="1" x14ac:dyDescent="0.25">
      <c r="A97" s="228"/>
      <c r="B97" s="209"/>
      <c r="C97" s="206"/>
      <c r="D97" s="200"/>
      <c r="E97" s="206"/>
      <c r="F97" s="200"/>
      <c r="G97" s="43">
        <v>17</v>
      </c>
      <c r="H97" s="44" t="s">
        <v>73</v>
      </c>
      <c r="I97" s="198"/>
      <c r="J97" s="15"/>
      <c r="K97" s="15"/>
      <c r="L97" s="15"/>
      <c r="M97" s="15"/>
      <c r="N97" s="15"/>
      <c r="O97" s="15">
        <v>1</v>
      </c>
      <c r="P97" s="205"/>
      <c r="Q97" s="15">
        <v>0</v>
      </c>
      <c r="R97" s="15">
        <f>11.6*0.1</f>
        <v>1.1599999999999999</v>
      </c>
      <c r="S97" s="15">
        <f t="shared" si="38"/>
        <v>3.48</v>
      </c>
      <c r="T97" s="15">
        <f t="shared" si="38"/>
        <v>3.48</v>
      </c>
      <c r="U97" s="15">
        <f>11.6*0.6</f>
        <v>6.96</v>
      </c>
      <c r="V97" s="15">
        <f>11.6*1</f>
        <v>11.6</v>
      </c>
      <c r="W97" s="13"/>
      <c r="X97" s="15">
        <f t="shared" si="26"/>
        <v>0</v>
      </c>
      <c r="Y97" s="15">
        <f t="shared" si="26"/>
        <v>0</v>
      </c>
      <c r="Z97" s="15">
        <f t="shared" si="26"/>
        <v>0</v>
      </c>
      <c r="AA97" s="15">
        <f t="shared" si="26"/>
        <v>0</v>
      </c>
      <c r="AB97" s="15">
        <f t="shared" si="26"/>
        <v>0</v>
      </c>
      <c r="AC97" s="15">
        <f t="shared" si="33"/>
        <v>11.6</v>
      </c>
      <c r="AD97" s="15">
        <f t="shared" si="27"/>
        <v>11.6</v>
      </c>
      <c r="AE97" s="204"/>
    </row>
    <row r="98" spans="1:31" ht="72" x14ac:dyDescent="0.25">
      <c r="A98" s="228"/>
      <c r="B98" s="209"/>
      <c r="C98" s="206"/>
      <c r="D98" s="200"/>
      <c r="E98" s="206"/>
      <c r="F98" s="200"/>
      <c r="G98" s="43">
        <v>18</v>
      </c>
      <c r="H98" s="44" t="s">
        <v>437</v>
      </c>
      <c r="I98" s="198"/>
      <c r="J98" s="15"/>
      <c r="K98" s="15"/>
      <c r="L98" s="15"/>
      <c r="M98" s="15"/>
      <c r="N98" s="15"/>
      <c r="O98" s="15">
        <v>1</v>
      </c>
      <c r="P98" s="205"/>
      <c r="Q98" s="15">
        <v>0</v>
      </c>
      <c r="R98" s="15">
        <f>11.6*0.1</f>
        <v>1.1599999999999999</v>
      </c>
      <c r="S98" s="15">
        <f t="shared" si="38"/>
        <v>3.48</v>
      </c>
      <c r="T98" s="15">
        <f t="shared" si="38"/>
        <v>3.48</v>
      </c>
      <c r="U98" s="15">
        <f>11.6*0.6</f>
        <v>6.96</v>
      </c>
      <c r="V98" s="15">
        <f>11.6*1</f>
        <v>11.6</v>
      </c>
      <c r="W98" s="13"/>
      <c r="X98" s="15">
        <f t="shared" si="26"/>
        <v>0</v>
      </c>
      <c r="Y98" s="15">
        <f t="shared" si="26"/>
        <v>0</v>
      </c>
      <c r="Z98" s="15">
        <f t="shared" si="26"/>
        <v>0</v>
      </c>
      <c r="AA98" s="15">
        <f t="shared" si="26"/>
        <v>0</v>
      </c>
      <c r="AB98" s="15">
        <f t="shared" si="26"/>
        <v>0</v>
      </c>
      <c r="AC98" s="15">
        <f t="shared" si="33"/>
        <v>11.6</v>
      </c>
      <c r="AD98" s="15">
        <f t="shared" si="27"/>
        <v>11.6</v>
      </c>
      <c r="AE98" s="204"/>
    </row>
    <row r="99" spans="1:31" ht="51" customHeight="1" x14ac:dyDescent="0.25">
      <c r="A99" s="227"/>
      <c r="B99" s="210"/>
      <c r="C99" s="206"/>
      <c r="D99" s="200"/>
      <c r="E99" s="206"/>
      <c r="F99" s="200"/>
      <c r="G99" s="43">
        <v>19</v>
      </c>
      <c r="H99" s="44" t="s">
        <v>445</v>
      </c>
      <c r="I99" s="199"/>
      <c r="J99" s="15"/>
      <c r="K99" s="15"/>
      <c r="L99" s="15"/>
      <c r="M99" s="15"/>
      <c r="N99" s="15"/>
      <c r="O99" s="15">
        <v>1</v>
      </c>
      <c r="P99" s="205"/>
      <c r="Q99" s="15">
        <v>0</v>
      </c>
      <c r="R99" s="15">
        <f>16.8*0.1</f>
        <v>1.6800000000000002</v>
      </c>
      <c r="S99" s="15">
        <f>16.8*0.3</f>
        <v>5.04</v>
      </c>
      <c r="T99" s="15">
        <f>16.8*0.3</f>
        <v>5.04</v>
      </c>
      <c r="U99" s="15">
        <f>16.8*0.6</f>
        <v>10.08</v>
      </c>
      <c r="V99" s="15">
        <f>16.8*1</f>
        <v>16.8</v>
      </c>
      <c r="W99" s="13"/>
      <c r="X99" s="15">
        <f t="shared" si="26"/>
        <v>0</v>
      </c>
      <c r="Y99" s="15">
        <f t="shared" si="26"/>
        <v>0</v>
      </c>
      <c r="Z99" s="15">
        <f t="shared" si="26"/>
        <v>0</v>
      </c>
      <c r="AA99" s="15">
        <f t="shared" si="26"/>
        <v>0</v>
      </c>
      <c r="AB99" s="15">
        <f t="shared" si="26"/>
        <v>0</v>
      </c>
      <c r="AC99" s="15">
        <f t="shared" si="33"/>
        <v>16.8</v>
      </c>
      <c r="AD99" s="15">
        <f t="shared" si="27"/>
        <v>16.8</v>
      </c>
      <c r="AE99" s="203"/>
    </row>
    <row r="100" spans="1:31" ht="45.75" customHeight="1" x14ac:dyDescent="0.25">
      <c r="A100" s="226">
        <v>11</v>
      </c>
      <c r="B100" s="208" t="s">
        <v>74</v>
      </c>
      <c r="C100" s="206">
        <v>11.1</v>
      </c>
      <c r="D100" s="200" t="s">
        <v>75</v>
      </c>
      <c r="E100" s="206" t="s">
        <v>252</v>
      </c>
      <c r="F100" s="200" t="s">
        <v>201</v>
      </c>
      <c r="G100" s="43">
        <v>1</v>
      </c>
      <c r="H100" s="44" t="s">
        <v>202</v>
      </c>
      <c r="I100" s="197" t="s">
        <v>467</v>
      </c>
      <c r="J100" s="15"/>
      <c r="K100" s="15"/>
      <c r="L100" s="15"/>
      <c r="M100" s="15"/>
      <c r="N100" s="15"/>
      <c r="O100" s="15">
        <v>1</v>
      </c>
      <c r="P100" s="205"/>
      <c r="Q100" s="15">
        <v>0</v>
      </c>
      <c r="R100" s="15">
        <f>37.5*0.1</f>
        <v>3.75</v>
      </c>
      <c r="S100" s="15">
        <f>37.5*0.3</f>
        <v>11.25</v>
      </c>
      <c r="T100" s="15">
        <f>37.5*0.3</f>
        <v>11.25</v>
      </c>
      <c r="U100" s="15">
        <f>37.5*0.6</f>
        <v>22.5</v>
      </c>
      <c r="V100" s="15">
        <f>37.5*1</f>
        <v>37.5</v>
      </c>
      <c r="W100" s="13"/>
      <c r="X100" s="15">
        <f t="shared" si="26"/>
        <v>0</v>
      </c>
      <c r="Y100" s="15">
        <f t="shared" si="26"/>
        <v>0</v>
      </c>
      <c r="Z100" s="15">
        <f t="shared" si="26"/>
        <v>0</v>
      </c>
      <c r="AA100" s="15">
        <f t="shared" si="26"/>
        <v>0</v>
      </c>
      <c r="AB100" s="15">
        <f t="shared" si="26"/>
        <v>0</v>
      </c>
      <c r="AC100" s="15">
        <f t="shared" si="33"/>
        <v>37.5</v>
      </c>
      <c r="AD100" s="15">
        <f t="shared" si="27"/>
        <v>37.5</v>
      </c>
      <c r="AE100" s="202">
        <f>SUM(AD100:AD106)</f>
        <v>220</v>
      </c>
    </row>
    <row r="101" spans="1:31" ht="81" customHeight="1" x14ac:dyDescent="0.25">
      <c r="A101" s="228"/>
      <c r="B101" s="209"/>
      <c r="C101" s="206"/>
      <c r="D101" s="200"/>
      <c r="E101" s="206"/>
      <c r="F101" s="200"/>
      <c r="G101" s="43">
        <v>2</v>
      </c>
      <c r="H101" s="44" t="s">
        <v>76</v>
      </c>
      <c r="I101" s="198"/>
      <c r="J101" s="15"/>
      <c r="K101" s="15"/>
      <c r="L101" s="15"/>
      <c r="M101" s="15"/>
      <c r="N101" s="15"/>
      <c r="O101" s="15">
        <v>1</v>
      </c>
      <c r="P101" s="205"/>
      <c r="Q101" s="15">
        <v>0</v>
      </c>
      <c r="R101" s="15">
        <f>37.5*0.1</f>
        <v>3.75</v>
      </c>
      <c r="S101" s="15">
        <f>37.5*0.3</f>
        <v>11.25</v>
      </c>
      <c r="T101" s="15">
        <f>37.5*0.3</f>
        <v>11.25</v>
      </c>
      <c r="U101" s="15">
        <f>37.5*0.6</f>
        <v>22.5</v>
      </c>
      <c r="V101" s="15">
        <f>37.5*1</f>
        <v>37.5</v>
      </c>
      <c r="W101" s="13"/>
      <c r="X101" s="15">
        <f t="shared" si="26"/>
        <v>0</v>
      </c>
      <c r="Y101" s="15">
        <f t="shared" si="26"/>
        <v>0</v>
      </c>
      <c r="Z101" s="15">
        <f t="shared" si="26"/>
        <v>0</v>
      </c>
      <c r="AA101" s="15">
        <f t="shared" si="26"/>
        <v>0</v>
      </c>
      <c r="AB101" s="15">
        <f t="shared" si="26"/>
        <v>0</v>
      </c>
      <c r="AC101" s="15">
        <f t="shared" si="33"/>
        <v>37.5</v>
      </c>
      <c r="AD101" s="15">
        <f t="shared" si="27"/>
        <v>37.5</v>
      </c>
      <c r="AE101" s="204"/>
    </row>
    <row r="102" spans="1:31" ht="56.25" customHeight="1" x14ac:dyDescent="0.25">
      <c r="A102" s="228"/>
      <c r="B102" s="209"/>
      <c r="C102" s="206"/>
      <c r="D102" s="200"/>
      <c r="E102" s="206"/>
      <c r="F102" s="200"/>
      <c r="G102" s="43">
        <v>3</v>
      </c>
      <c r="H102" s="44" t="s">
        <v>77</v>
      </c>
      <c r="I102" s="198"/>
      <c r="J102" s="15"/>
      <c r="K102" s="15"/>
      <c r="L102" s="15"/>
      <c r="M102" s="15"/>
      <c r="N102" s="15"/>
      <c r="O102" s="15">
        <v>1</v>
      </c>
      <c r="P102" s="205"/>
      <c r="Q102" s="15">
        <v>0</v>
      </c>
      <c r="R102" s="15">
        <f>20*0.1</f>
        <v>2</v>
      </c>
      <c r="S102" s="15">
        <f>20*0.3</f>
        <v>6</v>
      </c>
      <c r="T102" s="15">
        <f>20*0.3</f>
        <v>6</v>
      </c>
      <c r="U102" s="15">
        <f>20*0.6</f>
        <v>12</v>
      </c>
      <c r="V102" s="15">
        <f>20*1</f>
        <v>20</v>
      </c>
      <c r="W102" s="13"/>
      <c r="X102" s="15">
        <f t="shared" si="26"/>
        <v>0</v>
      </c>
      <c r="Y102" s="15">
        <f t="shared" si="26"/>
        <v>0</v>
      </c>
      <c r="Z102" s="15">
        <f t="shared" si="26"/>
        <v>0</v>
      </c>
      <c r="AA102" s="15">
        <f t="shared" si="26"/>
        <v>0</v>
      </c>
      <c r="AB102" s="15">
        <f t="shared" si="26"/>
        <v>0</v>
      </c>
      <c r="AC102" s="15">
        <f t="shared" si="33"/>
        <v>20</v>
      </c>
      <c r="AD102" s="15">
        <f t="shared" si="27"/>
        <v>20</v>
      </c>
      <c r="AE102" s="204"/>
    </row>
    <row r="103" spans="1:31" ht="28.5" customHeight="1" x14ac:dyDescent="0.25">
      <c r="A103" s="228"/>
      <c r="B103" s="209"/>
      <c r="C103" s="206"/>
      <c r="D103" s="200"/>
      <c r="E103" s="206"/>
      <c r="F103" s="200"/>
      <c r="G103" s="43">
        <v>4</v>
      </c>
      <c r="H103" s="44" t="s">
        <v>78</v>
      </c>
      <c r="I103" s="198"/>
      <c r="J103" s="15"/>
      <c r="K103" s="15"/>
      <c r="L103" s="15"/>
      <c r="M103" s="15"/>
      <c r="N103" s="15"/>
      <c r="O103" s="15">
        <v>1</v>
      </c>
      <c r="P103" s="205"/>
      <c r="Q103" s="15">
        <v>0</v>
      </c>
      <c r="R103" s="15">
        <f>18.5*0.1</f>
        <v>1.85</v>
      </c>
      <c r="S103" s="15">
        <f>18.5*0.3</f>
        <v>5.55</v>
      </c>
      <c r="T103" s="15">
        <f>18.5*0.3</f>
        <v>5.55</v>
      </c>
      <c r="U103" s="15">
        <f>18.5*0.6</f>
        <v>11.1</v>
      </c>
      <c r="V103" s="121">
        <f>18.5*1</f>
        <v>18.5</v>
      </c>
      <c r="W103" s="13"/>
      <c r="X103" s="15">
        <f t="shared" si="26"/>
        <v>0</v>
      </c>
      <c r="Y103" s="15">
        <f t="shared" si="26"/>
        <v>0</v>
      </c>
      <c r="Z103" s="15">
        <f t="shared" si="26"/>
        <v>0</v>
      </c>
      <c r="AA103" s="15">
        <f t="shared" si="26"/>
        <v>0</v>
      </c>
      <c r="AB103" s="15">
        <f t="shared" si="26"/>
        <v>0</v>
      </c>
      <c r="AC103" s="15">
        <f t="shared" si="33"/>
        <v>18.5</v>
      </c>
      <c r="AD103" s="15">
        <f t="shared" si="27"/>
        <v>18.5</v>
      </c>
      <c r="AE103" s="204"/>
    </row>
    <row r="104" spans="1:31" ht="55.5" customHeight="1" x14ac:dyDescent="0.25">
      <c r="A104" s="228"/>
      <c r="B104" s="209"/>
      <c r="C104" s="206">
        <v>11.2</v>
      </c>
      <c r="D104" s="200" t="s">
        <v>79</v>
      </c>
      <c r="E104" s="206" t="s">
        <v>253</v>
      </c>
      <c r="F104" s="200" t="s">
        <v>203</v>
      </c>
      <c r="G104" s="43">
        <v>5</v>
      </c>
      <c r="H104" s="44" t="s">
        <v>80</v>
      </c>
      <c r="I104" s="198"/>
      <c r="J104" s="15"/>
      <c r="K104" s="15"/>
      <c r="L104" s="15"/>
      <c r="M104" s="15"/>
      <c r="N104" s="15"/>
      <c r="O104" s="15">
        <v>1</v>
      </c>
      <c r="P104" s="205"/>
      <c r="Q104" s="15">
        <v>0</v>
      </c>
      <c r="R104" s="15">
        <f>37.5*0.1</f>
        <v>3.75</v>
      </c>
      <c r="S104" s="15">
        <f>37.5*0.3</f>
        <v>11.25</v>
      </c>
      <c r="T104" s="15">
        <f>37.5*0.3</f>
        <v>11.25</v>
      </c>
      <c r="U104" s="15">
        <f>37.5*0.6</f>
        <v>22.5</v>
      </c>
      <c r="V104" s="15">
        <f>37.5*1</f>
        <v>37.5</v>
      </c>
      <c r="W104" s="13"/>
      <c r="X104" s="15">
        <f t="shared" si="26"/>
        <v>0</v>
      </c>
      <c r="Y104" s="15">
        <f t="shared" si="26"/>
        <v>0</v>
      </c>
      <c r="Z104" s="15">
        <f t="shared" si="26"/>
        <v>0</v>
      </c>
      <c r="AA104" s="15">
        <f t="shared" si="26"/>
        <v>0</v>
      </c>
      <c r="AB104" s="15">
        <f t="shared" si="26"/>
        <v>0</v>
      </c>
      <c r="AC104" s="15">
        <f t="shared" si="33"/>
        <v>37.5</v>
      </c>
      <c r="AD104" s="15">
        <f t="shared" si="27"/>
        <v>37.5</v>
      </c>
      <c r="AE104" s="204"/>
    </row>
    <row r="105" spans="1:31" ht="69" customHeight="1" x14ac:dyDescent="0.25">
      <c r="A105" s="228"/>
      <c r="B105" s="209"/>
      <c r="C105" s="206"/>
      <c r="D105" s="200"/>
      <c r="E105" s="206"/>
      <c r="F105" s="200"/>
      <c r="G105" s="43">
        <v>6</v>
      </c>
      <c r="H105" s="44" t="s">
        <v>81</v>
      </c>
      <c r="I105" s="198"/>
      <c r="J105" s="15"/>
      <c r="K105" s="15"/>
      <c r="L105" s="15"/>
      <c r="M105" s="15"/>
      <c r="N105" s="15"/>
      <c r="O105" s="15">
        <v>1</v>
      </c>
      <c r="P105" s="205"/>
      <c r="Q105" s="15">
        <v>0</v>
      </c>
      <c r="R105" s="15">
        <f>37.5*0.1</f>
        <v>3.75</v>
      </c>
      <c r="S105" s="15">
        <f>37.5*0.3</f>
        <v>11.25</v>
      </c>
      <c r="T105" s="15">
        <f>37.5*0.3</f>
        <v>11.25</v>
      </c>
      <c r="U105" s="15">
        <f>37.5*0.6</f>
        <v>22.5</v>
      </c>
      <c r="V105" s="15">
        <f>37.5*1</f>
        <v>37.5</v>
      </c>
      <c r="W105" s="13"/>
      <c r="X105" s="15">
        <f t="shared" si="26"/>
        <v>0</v>
      </c>
      <c r="Y105" s="15">
        <f t="shared" si="26"/>
        <v>0</v>
      </c>
      <c r="Z105" s="15">
        <f t="shared" si="26"/>
        <v>0</v>
      </c>
      <c r="AA105" s="15">
        <f t="shared" si="26"/>
        <v>0</v>
      </c>
      <c r="AB105" s="15">
        <f t="shared" si="26"/>
        <v>0</v>
      </c>
      <c r="AC105" s="15">
        <f t="shared" si="33"/>
        <v>37.5</v>
      </c>
      <c r="AD105" s="15">
        <f t="shared" si="27"/>
        <v>37.5</v>
      </c>
      <c r="AE105" s="204"/>
    </row>
    <row r="106" spans="1:31" ht="24" x14ac:dyDescent="0.25">
      <c r="A106" s="227"/>
      <c r="B106" s="210"/>
      <c r="C106" s="206"/>
      <c r="D106" s="200"/>
      <c r="E106" s="206"/>
      <c r="F106" s="200"/>
      <c r="G106" s="43">
        <v>7</v>
      </c>
      <c r="H106" s="44" t="s">
        <v>446</v>
      </c>
      <c r="I106" s="199"/>
      <c r="J106" s="15"/>
      <c r="K106" s="15"/>
      <c r="L106" s="15"/>
      <c r="M106" s="15"/>
      <c r="N106" s="15"/>
      <c r="O106" s="15">
        <v>1</v>
      </c>
      <c r="P106" s="205"/>
      <c r="Q106" s="15">
        <v>0</v>
      </c>
      <c r="R106" s="15">
        <f>31.5*0.1</f>
        <v>3.1500000000000004</v>
      </c>
      <c r="S106" s="15">
        <f t="shared" ref="S106:T110" si="39">31.5*0.3</f>
        <v>9.4499999999999993</v>
      </c>
      <c r="T106" s="15">
        <f t="shared" si="39"/>
        <v>9.4499999999999993</v>
      </c>
      <c r="U106" s="15">
        <f>31.5*0.6</f>
        <v>18.899999999999999</v>
      </c>
      <c r="V106" s="15">
        <f>31.5*1</f>
        <v>31.5</v>
      </c>
      <c r="W106" s="13"/>
      <c r="X106" s="15">
        <f t="shared" si="26"/>
        <v>0</v>
      </c>
      <c r="Y106" s="15">
        <f t="shared" si="26"/>
        <v>0</v>
      </c>
      <c r="Z106" s="15">
        <f t="shared" si="26"/>
        <v>0</v>
      </c>
      <c r="AA106" s="15">
        <f t="shared" si="26"/>
        <v>0</v>
      </c>
      <c r="AB106" s="15">
        <f t="shared" si="26"/>
        <v>0</v>
      </c>
      <c r="AC106" s="15">
        <f t="shared" si="33"/>
        <v>31.5</v>
      </c>
      <c r="AD106" s="15">
        <f t="shared" si="27"/>
        <v>31.5</v>
      </c>
      <c r="AE106" s="203"/>
    </row>
    <row r="107" spans="1:31" ht="68.25" customHeight="1" x14ac:dyDescent="0.25">
      <c r="A107" s="226">
        <v>12</v>
      </c>
      <c r="B107" s="208" t="s">
        <v>82</v>
      </c>
      <c r="C107" s="206">
        <v>12.1</v>
      </c>
      <c r="D107" s="200" t="s">
        <v>82</v>
      </c>
      <c r="E107" s="18" t="s">
        <v>254</v>
      </c>
      <c r="F107" s="44" t="s">
        <v>85</v>
      </c>
      <c r="G107" s="43">
        <v>1</v>
      </c>
      <c r="H107" s="44" t="s">
        <v>86</v>
      </c>
      <c r="I107" s="197" t="s">
        <v>433</v>
      </c>
      <c r="J107" s="15"/>
      <c r="K107" s="15"/>
      <c r="L107" s="15"/>
      <c r="M107" s="15"/>
      <c r="N107" s="15"/>
      <c r="O107" s="15">
        <v>1</v>
      </c>
      <c r="P107" s="205"/>
      <c r="Q107" s="15">
        <v>0</v>
      </c>
      <c r="R107" s="15">
        <f>31.5*0.1</f>
        <v>3.1500000000000004</v>
      </c>
      <c r="S107" s="15">
        <f t="shared" si="39"/>
        <v>9.4499999999999993</v>
      </c>
      <c r="T107" s="15">
        <f t="shared" si="39"/>
        <v>9.4499999999999993</v>
      </c>
      <c r="U107" s="15">
        <f>31.5*0.6</f>
        <v>18.899999999999999</v>
      </c>
      <c r="V107" s="15">
        <f>31.5*1</f>
        <v>31.5</v>
      </c>
      <c r="W107" s="13"/>
      <c r="X107" s="15">
        <f t="shared" si="26"/>
        <v>0</v>
      </c>
      <c r="Y107" s="15">
        <f t="shared" si="26"/>
        <v>0</v>
      </c>
      <c r="Z107" s="15">
        <f t="shared" si="26"/>
        <v>0</v>
      </c>
      <c r="AA107" s="15">
        <f t="shared" si="26"/>
        <v>0</v>
      </c>
      <c r="AB107" s="15">
        <f t="shared" si="26"/>
        <v>0</v>
      </c>
      <c r="AC107" s="15">
        <f t="shared" si="33"/>
        <v>31.5</v>
      </c>
      <c r="AD107" s="15">
        <f t="shared" si="27"/>
        <v>31.5</v>
      </c>
      <c r="AE107" s="202">
        <f>SUM(AD107:AD113)</f>
        <v>220.5</v>
      </c>
    </row>
    <row r="108" spans="1:31" ht="54" customHeight="1" x14ac:dyDescent="0.25">
      <c r="A108" s="228"/>
      <c r="B108" s="209"/>
      <c r="C108" s="206"/>
      <c r="D108" s="200"/>
      <c r="E108" s="206" t="s">
        <v>255</v>
      </c>
      <c r="F108" s="200" t="s">
        <v>87</v>
      </c>
      <c r="G108" s="43">
        <v>2</v>
      </c>
      <c r="H108" s="44" t="s">
        <v>88</v>
      </c>
      <c r="I108" s="198"/>
      <c r="J108" s="15"/>
      <c r="K108" s="15"/>
      <c r="L108" s="15"/>
      <c r="M108" s="15"/>
      <c r="N108" s="15"/>
      <c r="O108" s="15">
        <v>1</v>
      </c>
      <c r="P108" s="205"/>
      <c r="Q108" s="15">
        <v>0</v>
      </c>
      <c r="R108" s="15">
        <f>31.5*0.1</f>
        <v>3.1500000000000004</v>
      </c>
      <c r="S108" s="15">
        <f t="shared" si="39"/>
        <v>9.4499999999999993</v>
      </c>
      <c r="T108" s="15">
        <f t="shared" si="39"/>
        <v>9.4499999999999993</v>
      </c>
      <c r="U108" s="15">
        <f>31.5*0.6</f>
        <v>18.899999999999999</v>
      </c>
      <c r="V108" s="15">
        <f>31.5*1</f>
        <v>31.5</v>
      </c>
      <c r="W108" s="13"/>
      <c r="X108" s="15">
        <f t="shared" si="26"/>
        <v>0</v>
      </c>
      <c r="Y108" s="15">
        <f t="shared" si="26"/>
        <v>0</v>
      </c>
      <c r="Z108" s="15">
        <f t="shared" si="26"/>
        <v>0</v>
      </c>
      <c r="AA108" s="15">
        <f t="shared" si="26"/>
        <v>0</v>
      </c>
      <c r="AB108" s="15">
        <f t="shared" si="26"/>
        <v>0</v>
      </c>
      <c r="AC108" s="15">
        <f t="shared" si="33"/>
        <v>31.5</v>
      </c>
      <c r="AD108" s="15">
        <f t="shared" si="27"/>
        <v>31.5</v>
      </c>
      <c r="AE108" s="204"/>
    </row>
    <row r="109" spans="1:31" ht="39" customHeight="1" x14ac:dyDescent="0.25">
      <c r="A109" s="228"/>
      <c r="B109" s="209"/>
      <c r="C109" s="206"/>
      <c r="D109" s="200"/>
      <c r="E109" s="206"/>
      <c r="F109" s="200"/>
      <c r="G109" s="43">
        <v>3</v>
      </c>
      <c r="H109" s="44" t="s">
        <v>83</v>
      </c>
      <c r="I109" s="198"/>
      <c r="J109" s="15"/>
      <c r="K109" s="15"/>
      <c r="L109" s="15"/>
      <c r="M109" s="15"/>
      <c r="N109" s="15"/>
      <c r="O109" s="15">
        <v>1</v>
      </c>
      <c r="P109" s="205"/>
      <c r="Q109" s="15">
        <v>0</v>
      </c>
      <c r="R109" s="15">
        <f>31.5*0.1</f>
        <v>3.1500000000000004</v>
      </c>
      <c r="S109" s="15">
        <f t="shared" si="39"/>
        <v>9.4499999999999993</v>
      </c>
      <c r="T109" s="15">
        <f t="shared" si="39"/>
        <v>9.4499999999999993</v>
      </c>
      <c r="U109" s="15">
        <f>31.5*0.6</f>
        <v>18.899999999999999</v>
      </c>
      <c r="V109" s="15">
        <f>31.5*1</f>
        <v>31.5</v>
      </c>
      <c r="W109" s="13"/>
      <c r="X109" s="15">
        <f t="shared" si="26"/>
        <v>0</v>
      </c>
      <c r="Y109" s="15">
        <f t="shared" si="26"/>
        <v>0</v>
      </c>
      <c r="Z109" s="15">
        <f t="shared" si="26"/>
        <v>0</v>
      </c>
      <c r="AA109" s="15">
        <f t="shared" si="26"/>
        <v>0</v>
      </c>
      <c r="AB109" s="15">
        <f t="shared" si="26"/>
        <v>0</v>
      </c>
      <c r="AC109" s="15">
        <f t="shared" si="33"/>
        <v>31.5</v>
      </c>
      <c r="AD109" s="15">
        <f t="shared" si="27"/>
        <v>31.5</v>
      </c>
      <c r="AE109" s="204"/>
    </row>
    <row r="110" spans="1:31" ht="35.1" customHeight="1" x14ac:dyDescent="0.25">
      <c r="A110" s="228"/>
      <c r="B110" s="209"/>
      <c r="C110" s="206"/>
      <c r="D110" s="200"/>
      <c r="E110" s="206"/>
      <c r="F110" s="200"/>
      <c r="G110" s="43">
        <v>4</v>
      </c>
      <c r="H110" s="44" t="s">
        <v>84</v>
      </c>
      <c r="I110" s="198"/>
      <c r="J110" s="15"/>
      <c r="K110" s="15"/>
      <c r="L110" s="15"/>
      <c r="M110" s="15"/>
      <c r="N110" s="15"/>
      <c r="O110" s="15">
        <v>1</v>
      </c>
      <c r="P110" s="205"/>
      <c r="Q110" s="15">
        <v>0</v>
      </c>
      <c r="R110" s="15">
        <f>31.5*0.1</f>
        <v>3.1500000000000004</v>
      </c>
      <c r="S110" s="15">
        <f t="shared" si="39"/>
        <v>9.4499999999999993</v>
      </c>
      <c r="T110" s="15">
        <f t="shared" si="39"/>
        <v>9.4499999999999993</v>
      </c>
      <c r="U110" s="15">
        <f>31.5*0.6</f>
        <v>18.899999999999999</v>
      </c>
      <c r="V110" s="15">
        <f>31.5*1</f>
        <v>31.5</v>
      </c>
      <c r="W110" s="13"/>
      <c r="X110" s="15">
        <f t="shared" si="26"/>
        <v>0</v>
      </c>
      <c r="Y110" s="15">
        <f t="shared" si="26"/>
        <v>0</v>
      </c>
      <c r="Z110" s="15">
        <f t="shared" si="26"/>
        <v>0</v>
      </c>
      <c r="AA110" s="15">
        <f t="shared" si="26"/>
        <v>0</v>
      </c>
      <c r="AB110" s="15">
        <f t="shared" si="26"/>
        <v>0</v>
      </c>
      <c r="AC110" s="15">
        <f t="shared" si="33"/>
        <v>31.5</v>
      </c>
      <c r="AD110" s="15">
        <f t="shared" si="27"/>
        <v>31.5</v>
      </c>
      <c r="AE110" s="204"/>
    </row>
    <row r="111" spans="1:31" ht="84.75" customHeight="1" x14ac:dyDescent="0.25">
      <c r="A111" s="228"/>
      <c r="B111" s="209"/>
      <c r="C111" s="206"/>
      <c r="D111" s="200"/>
      <c r="E111" s="18" t="s">
        <v>256</v>
      </c>
      <c r="F111" s="44" t="s">
        <v>89</v>
      </c>
      <c r="G111" s="43">
        <v>5</v>
      </c>
      <c r="H111" s="44" t="s">
        <v>447</v>
      </c>
      <c r="I111" s="198"/>
      <c r="J111" s="15"/>
      <c r="K111" s="15"/>
      <c r="L111" s="15"/>
      <c r="M111" s="15"/>
      <c r="N111" s="15"/>
      <c r="O111" s="15">
        <v>1</v>
      </c>
      <c r="P111" s="205"/>
      <c r="Q111" s="15">
        <v>0</v>
      </c>
      <c r="R111" s="15">
        <f>39.5*0.1</f>
        <v>3.95</v>
      </c>
      <c r="S111" s="15">
        <f>39.5*0.3</f>
        <v>11.85</v>
      </c>
      <c r="T111" s="15">
        <f>39.5*0.3</f>
        <v>11.85</v>
      </c>
      <c r="U111" s="15">
        <f>39.5*0.6</f>
        <v>23.7</v>
      </c>
      <c r="V111" s="15">
        <f>39.5*1</f>
        <v>39.5</v>
      </c>
      <c r="W111" s="13"/>
      <c r="X111" s="15">
        <f t="shared" si="26"/>
        <v>0</v>
      </c>
      <c r="Y111" s="15">
        <f t="shared" si="26"/>
        <v>0</v>
      </c>
      <c r="Z111" s="15">
        <f t="shared" si="26"/>
        <v>0</v>
      </c>
      <c r="AA111" s="15">
        <f t="shared" si="26"/>
        <v>0</v>
      </c>
      <c r="AB111" s="15">
        <f t="shared" si="26"/>
        <v>0</v>
      </c>
      <c r="AC111" s="15">
        <f t="shared" si="33"/>
        <v>39.5</v>
      </c>
      <c r="AD111" s="15">
        <f t="shared" si="27"/>
        <v>39.5</v>
      </c>
      <c r="AE111" s="204"/>
    </row>
    <row r="112" spans="1:31" ht="54" customHeight="1" x14ac:dyDescent="0.25">
      <c r="A112" s="228"/>
      <c r="B112" s="209"/>
      <c r="C112" s="206">
        <v>12.2</v>
      </c>
      <c r="D112" s="200" t="s">
        <v>90</v>
      </c>
      <c r="E112" s="18" t="s">
        <v>257</v>
      </c>
      <c r="F112" s="44" t="s">
        <v>91</v>
      </c>
      <c r="G112" s="43">
        <v>6</v>
      </c>
      <c r="H112" s="44" t="s">
        <v>438</v>
      </c>
      <c r="I112" s="198"/>
      <c r="J112" s="15"/>
      <c r="K112" s="15"/>
      <c r="L112" s="15"/>
      <c r="M112" s="15"/>
      <c r="N112" s="15"/>
      <c r="O112" s="15">
        <v>1</v>
      </c>
      <c r="P112" s="205"/>
      <c r="Q112" s="15">
        <v>0</v>
      </c>
      <c r="R112" s="15">
        <f>15*0.1</f>
        <v>1.5</v>
      </c>
      <c r="S112" s="15">
        <f>15*0.3</f>
        <v>4.5</v>
      </c>
      <c r="T112" s="15">
        <f>15*0.3</f>
        <v>4.5</v>
      </c>
      <c r="U112" s="15">
        <f>15*0.6</f>
        <v>9</v>
      </c>
      <c r="V112" s="15">
        <f>15*1</f>
        <v>15</v>
      </c>
      <c r="W112" s="13"/>
      <c r="X112" s="15">
        <f t="shared" si="26"/>
        <v>0</v>
      </c>
      <c r="Y112" s="15">
        <f t="shared" si="26"/>
        <v>0</v>
      </c>
      <c r="Z112" s="15">
        <f t="shared" si="26"/>
        <v>0</v>
      </c>
      <c r="AA112" s="15">
        <f t="shared" si="26"/>
        <v>0</v>
      </c>
      <c r="AB112" s="15">
        <f t="shared" si="26"/>
        <v>0</v>
      </c>
      <c r="AC112" s="15">
        <f t="shared" si="33"/>
        <v>15</v>
      </c>
      <c r="AD112" s="15">
        <f t="shared" si="27"/>
        <v>15</v>
      </c>
      <c r="AE112" s="204"/>
    </row>
    <row r="113" spans="1:87" ht="92.25" customHeight="1" x14ac:dyDescent="0.25">
      <c r="A113" s="227"/>
      <c r="B113" s="210"/>
      <c r="C113" s="206"/>
      <c r="D113" s="200"/>
      <c r="E113" s="43" t="s">
        <v>258</v>
      </c>
      <c r="F113" s="44" t="s">
        <v>92</v>
      </c>
      <c r="G113" s="43">
        <v>7</v>
      </c>
      <c r="H113" s="44" t="s">
        <v>93</v>
      </c>
      <c r="I113" s="199"/>
      <c r="J113" s="15"/>
      <c r="K113" s="15"/>
      <c r="L113" s="15"/>
      <c r="M113" s="15"/>
      <c r="N113" s="15"/>
      <c r="O113" s="15">
        <v>1</v>
      </c>
      <c r="P113" s="16"/>
      <c r="Q113" s="15">
        <v>0</v>
      </c>
      <c r="R113" s="15">
        <f>40*0.1</f>
        <v>4</v>
      </c>
      <c r="S113" s="15">
        <f>40*0.3</f>
        <v>12</v>
      </c>
      <c r="T113" s="15">
        <f>40*0.3</f>
        <v>12</v>
      </c>
      <c r="U113" s="15">
        <f>40*0.6</f>
        <v>24</v>
      </c>
      <c r="V113" s="15">
        <f>40*1</f>
        <v>40</v>
      </c>
      <c r="W113" s="13"/>
      <c r="X113" s="15">
        <f t="shared" si="26"/>
        <v>0</v>
      </c>
      <c r="Y113" s="15">
        <f t="shared" si="26"/>
        <v>0</v>
      </c>
      <c r="Z113" s="15">
        <f t="shared" si="26"/>
        <v>0</v>
      </c>
      <c r="AA113" s="15">
        <f t="shared" si="26"/>
        <v>0</v>
      </c>
      <c r="AB113" s="15">
        <f t="shared" si="26"/>
        <v>0</v>
      </c>
      <c r="AC113" s="15">
        <f t="shared" si="33"/>
        <v>40</v>
      </c>
      <c r="AD113" s="15">
        <f t="shared" si="27"/>
        <v>40</v>
      </c>
      <c r="AE113" s="203"/>
    </row>
    <row r="114" spans="1:87" ht="31.5" x14ac:dyDescent="0.25">
      <c r="A114" s="232" t="s">
        <v>22</v>
      </c>
      <c r="B114" s="232"/>
      <c r="C114" s="232"/>
      <c r="D114" s="232"/>
      <c r="E114" s="232"/>
      <c r="F114" s="232"/>
      <c r="G114" s="232"/>
      <c r="H114" s="232"/>
      <c r="I114" s="232"/>
      <c r="J114" s="232"/>
      <c r="K114" s="232"/>
      <c r="L114" s="232"/>
      <c r="M114" s="232"/>
      <c r="N114" s="232"/>
      <c r="O114" s="232"/>
      <c r="P114" s="232"/>
      <c r="Q114" s="232"/>
      <c r="R114" s="232"/>
      <c r="S114" s="232"/>
      <c r="T114" s="232"/>
      <c r="U114" s="232"/>
      <c r="V114" s="232"/>
      <c r="W114" s="232"/>
      <c r="X114" s="232"/>
      <c r="Y114" s="232"/>
      <c r="Z114" s="232"/>
      <c r="AA114" s="232"/>
      <c r="AB114" s="232"/>
      <c r="AC114" s="232"/>
      <c r="AD114" s="232"/>
      <c r="AE114" s="33">
        <f>SUM(AE5:AE113)</f>
        <v>2000</v>
      </c>
      <c r="AF114" s="20"/>
      <c r="AG114" s="20"/>
      <c r="AH114" s="20"/>
      <c r="AI114" s="20"/>
      <c r="AJ114" s="20"/>
      <c r="AK114" s="20"/>
      <c r="AL114" s="20"/>
      <c r="AM114" s="20"/>
      <c r="AN114" s="20"/>
      <c r="AO114" s="20"/>
      <c r="AP114" s="20"/>
      <c r="AQ114" s="20"/>
      <c r="AR114" s="20"/>
      <c r="AS114" s="20"/>
      <c r="AT114" s="20"/>
      <c r="AU114" s="20"/>
      <c r="AV114" s="20"/>
      <c r="AW114" s="20"/>
      <c r="AX114" s="20"/>
      <c r="AY114" s="20"/>
      <c r="AZ114" s="20"/>
      <c r="BA114" s="20"/>
      <c r="BB114" s="20"/>
      <c r="BC114" s="20"/>
      <c r="BD114" s="20"/>
      <c r="BE114" s="20"/>
      <c r="BF114" s="20"/>
      <c r="BG114" s="20"/>
      <c r="BH114" s="21"/>
      <c r="BI114" s="21"/>
      <c r="BJ114" s="21"/>
      <c r="BK114" s="21"/>
      <c r="BL114" s="21"/>
      <c r="BM114" s="21"/>
      <c r="BN114" s="21"/>
      <c r="BO114" s="21"/>
      <c r="BP114" s="21"/>
      <c r="BQ114" s="21"/>
      <c r="BR114" s="21"/>
      <c r="BS114" s="21"/>
      <c r="BT114" s="21"/>
      <c r="BU114" s="21"/>
      <c r="BV114" s="21"/>
      <c r="BW114" s="21"/>
      <c r="BX114" s="21"/>
      <c r="BY114" s="21"/>
      <c r="BZ114" s="21"/>
      <c r="CA114" s="21"/>
      <c r="CB114" s="21"/>
      <c r="CC114" s="21"/>
      <c r="CD114" s="21"/>
      <c r="CE114" s="21"/>
      <c r="CF114" s="21"/>
      <c r="CG114" s="21"/>
      <c r="CH114" s="21"/>
      <c r="CI114" s="21"/>
    </row>
    <row r="116" spans="1:87" ht="15" x14ac:dyDescent="0.25">
      <c r="H116" s="7" t="s">
        <v>366</v>
      </c>
      <c r="I116" s="7" t="s">
        <v>365</v>
      </c>
    </row>
    <row r="117" spans="1:87" ht="15" x14ac:dyDescent="0.25">
      <c r="H117" s="7" t="s">
        <v>363</v>
      </c>
      <c r="I117" s="7" t="s">
        <v>364</v>
      </c>
    </row>
    <row r="118" spans="1:87" ht="15" x14ac:dyDescent="0.25">
      <c r="H118" s="7" t="s">
        <v>361</v>
      </c>
      <c r="I118" s="7" t="s">
        <v>362</v>
      </c>
    </row>
    <row r="119" spans="1:87" ht="15" x14ac:dyDescent="0.25">
      <c r="H119" s="7" t="s">
        <v>359</v>
      </c>
      <c r="I119" s="7" t="s">
        <v>360</v>
      </c>
    </row>
    <row r="120" spans="1:87" ht="15" x14ac:dyDescent="0.25">
      <c r="H120" s="7" t="s">
        <v>357</v>
      </c>
      <c r="I120" s="7" t="s">
        <v>358</v>
      </c>
    </row>
  </sheetData>
  <mergeCells count="232">
    <mergeCell ref="I14:I24"/>
    <mergeCell ref="C107:C111"/>
    <mergeCell ref="E108:E110"/>
    <mergeCell ref="C112:C113"/>
    <mergeCell ref="F75:F76"/>
    <mergeCell ref="D75:D77"/>
    <mergeCell ref="F79:F80"/>
    <mergeCell ref="F83:F85"/>
    <mergeCell ref="F90:F92"/>
    <mergeCell ref="D83:D92"/>
    <mergeCell ref="F93:F99"/>
    <mergeCell ref="D93:D99"/>
    <mergeCell ref="D112:D113"/>
    <mergeCell ref="F81:F82"/>
    <mergeCell ref="D81:D82"/>
    <mergeCell ref="E88:E89"/>
    <mergeCell ref="E83:E85"/>
    <mergeCell ref="E90:E92"/>
    <mergeCell ref="E75:E76"/>
    <mergeCell ref="C79:C80"/>
    <mergeCell ref="C81:C82"/>
    <mergeCell ref="C83:C92"/>
    <mergeCell ref="C93:C99"/>
    <mergeCell ref="C100:C103"/>
    <mergeCell ref="A114:AD114"/>
    <mergeCell ref="D51:D54"/>
    <mergeCell ref="D55:D57"/>
    <mergeCell ref="B51:B58"/>
    <mergeCell ref="A51:A58"/>
    <mergeCell ref="A59:A70"/>
    <mergeCell ref="B71:B77"/>
    <mergeCell ref="A71:A77"/>
    <mergeCell ref="D79:D80"/>
    <mergeCell ref="B78:B80"/>
    <mergeCell ref="A78:A80"/>
    <mergeCell ref="B107:B113"/>
    <mergeCell ref="A107:A113"/>
    <mergeCell ref="F100:F103"/>
    <mergeCell ref="D100:D103"/>
    <mergeCell ref="F104:F106"/>
    <mergeCell ref="D104:D106"/>
    <mergeCell ref="B100:B106"/>
    <mergeCell ref="A100:A106"/>
    <mergeCell ref="F108:F110"/>
    <mergeCell ref="D107:D111"/>
    <mergeCell ref="E93:E99"/>
    <mergeCell ref="E100:E103"/>
    <mergeCell ref="E104:E106"/>
    <mergeCell ref="C6:C7"/>
    <mergeCell ref="B32:B48"/>
    <mergeCell ref="A32:A48"/>
    <mergeCell ref="D38:D42"/>
    <mergeCell ref="F43:F44"/>
    <mergeCell ref="D43:D44"/>
    <mergeCell ref="D45:D48"/>
    <mergeCell ref="D33:D37"/>
    <mergeCell ref="F33:F35"/>
    <mergeCell ref="F36:F37"/>
    <mergeCell ref="F40:F42"/>
    <mergeCell ref="E18:E19"/>
    <mergeCell ref="B5:B24"/>
    <mergeCell ref="A5:A24"/>
    <mergeCell ref="F21:F24"/>
    <mergeCell ref="D6:D7"/>
    <mergeCell ref="F6:F7"/>
    <mergeCell ref="F8:F9"/>
    <mergeCell ref="F10:F13"/>
    <mergeCell ref="D8:D13"/>
    <mergeCell ref="F14:F16"/>
    <mergeCell ref="F18:F19"/>
    <mergeCell ref="D14:D16"/>
    <mergeCell ref="D17:D20"/>
    <mergeCell ref="B81:B82"/>
    <mergeCell ref="A81:A82"/>
    <mergeCell ref="F88:F89"/>
    <mergeCell ref="B83:B99"/>
    <mergeCell ref="A83:A99"/>
    <mergeCell ref="B25:B31"/>
    <mergeCell ref="A25:A31"/>
    <mergeCell ref="F45:F48"/>
    <mergeCell ref="E45:E48"/>
    <mergeCell ref="C71:C73"/>
    <mergeCell ref="A49:A50"/>
    <mergeCell ref="F49:F50"/>
    <mergeCell ref="F38:F39"/>
    <mergeCell ref="F28:F29"/>
    <mergeCell ref="D28:D29"/>
    <mergeCell ref="F25:F27"/>
    <mergeCell ref="C33:C37"/>
    <mergeCell ref="C38:C42"/>
    <mergeCell ref="C43:C44"/>
    <mergeCell ref="C45:C48"/>
    <mergeCell ref="C49:C50"/>
    <mergeCell ref="D25:D27"/>
    <mergeCell ref="J3:O3"/>
    <mergeCell ref="A1:AE1"/>
    <mergeCell ref="A2:D2"/>
    <mergeCell ref="AD3:AD4"/>
    <mergeCell ref="AE3:AE4"/>
    <mergeCell ref="A3:A4"/>
    <mergeCell ref="B3:B4"/>
    <mergeCell ref="P3:P4"/>
    <mergeCell ref="W3:W4"/>
    <mergeCell ref="X3:AC4"/>
    <mergeCell ref="Q3:V3"/>
    <mergeCell ref="C3:D4"/>
    <mergeCell ref="E3:F4"/>
    <mergeCell ref="I3:I4"/>
    <mergeCell ref="G3:H4"/>
    <mergeCell ref="P2:AE2"/>
    <mergeCell ref="E2:O2"/>
    <mergeCell ref="P11:P12"/>
    <mergeCell ref="P13:P14"/>
    <mergeCell ref="P15:P16"/>
    <mergeCell ref="I5:I13"/>
    <mergeCell ref="E6:E7"/>
    <mergeCell ref="F71:F72"/>
    <mergeCell ref="D65:D69"/>
    <mergeCell ref="B59:B70"/>
    <mergeCell ref="F60:F62"/>
    <mergeCell ref="F63:F64"/>
    <mergeCell ref="F65:F66"/>
    <mergeCell ref="F67:F68"/>
    <mergeCell ref="D71:D73"/>
    <mergeCell ref="E49:E50"/>
    <mergeCell ref="D49:D50"/>
    <mergeCell ref="B49:B50"/>
    <mergeCell ref="C51:C54"/>
    <mergeCell ref="C55:C57"/>
    <mergeCell ref="E60:E62"/>
    <mergeCell ref="E63:E64"/>
    <mergeCell ref="C65:C69"/>
    <mergeCell ref="E65:E66"/>
    <mergeCell ref="E67:E68"/>
    <mergeCell ref="E71:E72"/>
    <mergeCell ref="C104:C106"/>
    <mergeCell ref="C8:C13"/>
    <mergeCell ref="E10:E13"/>
    <mergeCell ref="C14:C16"/>
    <mergeCell ref="E14:E16"/>
    <mergeCell ref="C17:C20"/>
    <mergeCell ref="C21:C24"/>
    <mergeCell ref="E21:E24"/>
    <mergeCell ref="E25:E27"/>
    <mergeCell ref="E79:E80"/>
    <mergeCell ref="E81:E82"/>
    <mergeCell ref="E28:E29"/>
    <mergeCell ref="E36:E37"/>
    <mergeCell ref="E38:E39"/>
    <mergeCell ref="E33:E35"/>
    <mergeCell ref="D59:D64"/>
    <mergeCell ref="D21:D24"/>
    <mergeCell ref="C25:C27"/>
    <mergeCell ref="C28:C29"/>
    <mergeCell ref="C75:C77"/>
    <mergeCell ref="C59:C64"/>
    <mergeCell ref="E40:E42"/>
    <mergeCell ref="E43:E44"/>
    <mergeCell ref="E8:E9"/>
    <mergeCell ref="P61:P62"/>
    <mergeCell ref="P29:P30"/>
    <mergeCell ref="P31:P32"/>
    <mergeCell ref="P33:P34"/>
    <mergeCell ref="P35:P36"/>
    <mergeCell ref="P37:P38"/>
    <mergeCell ref="P39:P40"/>
    <mergeCell ref="P41:P42"/>
    <mergeCell ref="P17:P18"/>
    <mergeCell ref="P19:P20"/>
    <mergeCell ref="P21:P22"/>
    <mergeCell ref="P23:P24"/>
    <mergeCell ref="P25:P26"/>
    <mergeCell ref="P27:P28"/>
    <mergeCell ref="P53:P54"/>
    <mergeCell ref="P55:P56"/>
    <mergeCell ref="P57:P58"/>
    <mergeCell ref="P43:P44"/>
    <mergeCell ref="AE81:AE82"/>
    <mergeCell ref="AE83:AE99"/>
    <mergeCell ref="AE100:AE106"/>
    <mergeCell ref="AE107:AE113"/>
    <mergeCell ref="P97:P98"/>
    <mergeCell ref="P99:P100"/>
    <mergeCell ref="P101:P102"/>
    <mergeCell ref="P103:P104"/>
    <mergeCell ref="P105:P106"/>
    <mergeCell ref="P107:P108"/>
    <mergeCell ref="P109:P110"/>
    <mergeCell ref="P111:P112"/>
    <mergeCell ref="P81:P82"/>
    <mergeCell ref="P83:P84"/>
    <mergeCell ref="P86:P87"/>
    <mergeCell ref="P88:P89"/>
    <mergeCell ref="P91:P92"/>
    <mergeCell ref="P93:P94"/>
    <mergeCell ref="P95:P96"/>
    <mergeCell ref="AE25:AE31"/>
    <mergeCell ref="AE32:AE48"/>
    <mergeCell ref="AE49:AE50"/>
    <mergeCell ref="AE51:AE58"/>
    <mergeCell ref="AE59:AE70"/>
    <mergeCell ref="AE71:AE77"/>
    <mergeCell ref="AE78:AE80"/>
    <mergeCell ref="P5:P6"/>
    <mergeCell ref="P7:P8"/>
    <mergeCell ref="P9:P10"/>
    <mergeCell ref="P64:P65"/>
    <mergeCell ref="P66:P67"/>
    <mergeCell ref="P68:P69"/>
    <mergeCell ref="P70:P71"/>
    <mergeCell ref="P72:P73"/>
    <mergeCell ref="P74:P75"/>
    <mergeCell ref="P76:P77"/>
    <mergeCell ref="P79:P80"/>
    <mergeCell ref="P47:P48"/>
    <mergeCell ref="P49:P50"/>
    <mergeCell ref="P51:P52"/>
    <mergeCell ref="P45:P46"/>
    <mergeCell ref="AE5:AE24"/>
    <mergeCell ref="P59:P60"/>
    <mergeCell ref="I71:I77"/>
    <mergeCell ref="I78:I80"/>
    <mergeCell ref="I81:I82"/>
    <mergeCell ref="I83:I99"/>
    <mergeCell ref="I100:I106"/>
    <mergeCell ref="I107:I113"/>
    <mergeCell ref="I25:I31"/>
    <mergeCell ref="I43:I48"/>
    <mergeCell ref="I32:I42"/>
    <mergeCell ref="I49:I50"/>
    <mergeCell ref="I51:I58"/>
    <mergeCell ref="I59:I70"/>
  </mergeCells>
  <conditionalFormatting sqref="K5:O113">
    <cfRule type="cellIs" dxfId="0" priority="17" operator="equal">
      <formula>$V$5</formula>
    </cfRule>
  </conditionalFormatting>
  <conditionalFormatting sqref="K5:K113">
    <cfRule type="colorScale" priority="59">
      <colorScale>
        <cfvo type="min"/>
        <cfvo type="percentile" val="50"/>
        <cfvo type="max"/>
        <color rgb="FFF8696B"/>
        <color rgb="FFFCFCFF"/>
        <color rgb="FF63BE7B"/>
      </colorScale>
    </cfRule>
  </conditionalFormatting>
  <conditionalFormatting sqref="L5:L113">
    <cfRule type="colorScale" priority="61">
      <colorScale>
        <cfvo type="min"/>
        <cfvo type="percentile" val="50"/>
        <cfvo type="max"/>
        <color rgb="FFF8696B"/>
        <color rgb="FFFCFCFF"/>
        <color rgb="FF63BE7B"/>
      </colorScale>
    </cfRule>
  </conditionalFormatting>
  <conditionalFormatting sqref="M5:M113">
    <cfRule type="colorScale" priority="63">
      <colorScale>
        <cfvo type="min"/>
        <cfvo type="percentile" val="50"/>
        <cfvo type="max"/>
        <color rgb="FFF8696B"/>
        <color rgb="FFFCFCFF"/>
        <color rgb="FF63BE7B"/>
      </colorScale>
    </cfRule>
  </conditionalFormatting>
  <conditionalFormatting sqref="N5:N113">
    <cfRule type="colorScale" priority="65">
      <colorScale>
        <cfvo type="min"/>
        <cfvo type="percentile" val="50"/>
        <cfvo type="max"/>
        <color rgb="FFF8696B"/>
        <color rgb="FFFCFCFF"/>
        <color rgb="FF63BE7B"/>
      </colorScale>
    </cfRule>
  </conditionalFormatting>
  <conditionalFormatting sqref="O5:O113">
    <cfRule type="colorScale" priority="67">
      <colorScale>
        <cfvo type="min"/>
        <cfvo type="percentile" val="50"/>
        <cfvo type="max"/>
        <color rgb="FFF8696B"/>
        <color rgb="FFFCFCFF"/>
        <color rgb="FF63BE7B"/>
      </colorScale>
    </cfRule>
  </conditionalFormatting>
  <conditionalFormatting sqref="J5:J113">
    <cfRule type="colorScale" priority="69">
      <colorScale>
        <cfvo type="min"/>
        <cfvo type="percentile" val="50"/>
        <cfvo type="max"/>
        <color rgb="FFF8696B"/>
        <color rgb="FFFCFCFF"/>
        <color rgb="FF63BE7B"/>
      </colorScale>
    </cfRule>
  </conditionalFormatting>
  <conditionalFormatting sqref="L49:L58">
    <cfRule type="colorScale" priority="1">
      <colorScale>
        <cfvo type="min"/>
        <cfvo type="percentile" val="50"/>
        <cfvo type="max"/>
        <color rgb="FFF8696B"/>
        <color rgb="FFFCFCFF"/>
        <color rgb="FF63BE7B"/>
      </colorScale>
    </cfRule>
  </conditionalFormatting>
  <pageMargins left="0.7" right="0.7" top="0.75" bottom="0.75" header="0.3" footer="0.3"/>
  <pageSetup scale="42"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
  <sheetViews>
    <sheetView workbookViewId="0">
      <pane ySplit="2" topLeftCell="A3" activePane="bottomLeft" state="frozen"/>
      <selection pane="bottomLeft" activeCell="A4" sqref="A4"/>
    </sheetView>
  </sheetViews>
  <sheetFormatPr baseColWidth="10" defaultRowHeight="15.75" x14ac:dyDescent="0.25"/>
  <cols>
    <col min="1" max="1" width="56.42578125" style="12" customWidth="1"/>
    <col min="2" max="2" width="57.5703125" style="9" customWidth="1"/>
    <col min="3" max="3" width="12.85546875" style="1" bestFit="1" customWidth="1"/>
    <col min="4" max="6" width="11.42578125" style="1"/>
  </cols>
  <sheetData>
    <row r="1" spans="1:6" ht="94.5" customHeight="1" x14ac:dyDescent="0.25">
      <c r="A1" s="239" t="s">
        <v>370</v>
      </c>
      <c r="B1" s="239"/>
    </row>
    <row r="2" spans="1:6" s="4" customFormat="1" ht="27.75" customHeight="1" x14ac:dyDescent="0.25">
      <c r="A2" s="237" t="s">
        <v>18</v>
      </c>
      <c r="B2" s="237"/>
      <c r="C2" s="2"/>
      <c r="D2" s="2"/>
      <c r="E2" s="2"/>
      <c r="F2" s="2"/>
    </row>
    <row r="3" spans="1:6" s="4" customFormat="1" ht="16.5" customHeight="1" x14ac:dyDescent="0.25">
      <c r="A3" s="238" t="s">
        <v>371</v>
      </c>
      <c r="B3" s="238"/>
      <c r="C3" s="2"/>
      <c r="D3" s="2"/>
      <c r="E3" s="2"/>
      <c r="F3" s="2"/>
    </row>
    <row r="4" spans="1:6" s="5" customFormat="1" ht="34.5" customHeight="1" x14ac:dyDescent="0.2">
      <c r="A4" s="30">
        <f>Evaluacion!AE114</f>
        <v>2000</v>
      </c>
      <c r="B4" s="31">
        <f>Referentes!C75</f>
        <v>0</v>
      </c>
      <c r="C4" s="3"/>
      <c r="D4" s="3"/>
      <c r="E4" s="3"/>
      <c r="F4" s="3"/>
    </row>
    <row r="5" spans="1:6" s="5" customFormat="1" ht="34.5" customHeight="1" x14ac:dyDescent="0.2">
      <c r="A5" s="36" t="s">
        <v>372</v>
      </c>
      <c r="B5" s="34" t="s">
        <v>264</v>
      </c>
      <c r="C5" s="3"/>
      <c r="D5" s="3"/>
      <c r="E5" s="3"/>
      <c r="F5" s="3"/>
    </row>
    <row r="6" spans="1:6" s="5" customFormat="1" ht="19.5" customHeight="1" x14ac:dyDescent="0.2">
      <c r="A6" s="235" t="s">
        <v>373</v>
      </c>
      <c r="B6" s="236"/>
      <c r="C6" s="3"/>
      <c r="D6" s="3"/>
      <c r="E6" s="3"/>
      <c r="F6" s="3"/>
    </row>
    <row r="7" spans="1:6" ht="35.25" customHeight="1" x14ac:dyDescent="0.25">
      <c r="A7" s="234"/>
      <c r="B7" s="234"/>
    </row>
    <row r="8" spans="1:6" ht="15.75" customHeight="1" x14ac:dyDescent="0.25"/>
  </sheetData>
  <mergeCells count="5">
    <mergeCell ref="A7:B7"/>
    <mergeCell ref="A6:B6"/>
    <mergeCell ref="A2:B2"/>
    <mergeCell ref="A3:B3"/>
    <mergeCell ref="A1:B1"/>
  </mergeCells>
  <printOptions horizontalCentered="1" verticalCentered="1"/>
  <pageMargins left="0.70866141732283472" right="0.70866141732283472" top="0.74803149606299213" bottom="0.74803149606299213" header="0.31496062992125984" footer="0.31496062992125984"/>
  <pageSetup scale="79"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8"/>
  <sheetViews>
    <sheetView topLeftCell="A4" workbookViewId="0">
      <selection activeCell="G13" sqref="G13"/>
    </sheetView>
  </sheetViews>
  <sheetFormatPr baseColWidth="10" defaultRowHeight="15" x14ac:dyDescent="0.25"/>
  <cols>
    <col min="1" max="1" width="18.85546875" customWidth="1"/>
    <col min="2" max="2" width="31.42578125" customWidth="1"/>
    <col min="3" max="3" width="15.42578125" customWidth="1"/>
    <col min="4" max="4" width="16.7109375" customWidth="1"/>
    <col min="5" max="5" width="17.28515625" customWidth="1"/>
  </cols>
  <sheetData>
    <row r="2" spans="1:9" ht="77.25" customHeight="1" x14ac:dyDescent="0.25">
      <c r="A2" s="244"/>
      <c r="B2" s="245"/>
      <c r="C2" s="245"/>
      <c r="D2" s="245"/>
      <c r="E2" s="245"/>
      <c r="F2" s="22"/>
      <c r="G2" s="22"/>
      <c r="H2" s="22"/>
      <c r="I2" s="22"/>
    </row>
    <row r="3" spans="1:9" ht="37.5" customHeight="1" x14ac:dyDescent="0.25">
      <c r="A3" s="243" t="s">
        <v>454</v>
      </c>
      <c r="B3" s="243"/>
      <c r="C3" s="243"/>
      <c r="D3" s="243"/>
      <c r="E3" s="243"/>
    </row>
    <row r="4" spans="1:9" ht="15.75" thickBot="1" x14ac:dyDescent="0.3"/>
    <row r="5" spans="1:9" ht="24.75" thickBot="1" x14ac:dyDescent="0.3">
      <c r="A5" s="46" t="s">
        <v>448</v>
      </c>
      <c r="B5" s="46" t="s">
        <v>449</v>
      </c>
      <c r="C5" s="46" t="s">
        <v>455</v>
      </c>
      <c r="D5" s="46" t="s">
        <v>450</v>
      </c>
      <c r="E5" s="46" t="s">
        <v>451</v>
      </c>
    </row>
    <row r="6" spans="1:9" ht="15.75" thickBot="1" x14ac:dyDescent="0.3">
      <c r="A6" s="240">
        <f>'Solicitud de Adhesión'!C7</f>
        <v>0</v>
      </c>
      <c r="B6" s="50" t="s">
        <v>452</v>
      </c>
      <c r="C6" s="51">
        <v>160</v>
      </c>
      <c r="D6" s="51">
        <f>Evaluacion!AE5</f>
        <v>160</v>
      </c>
      <c r="E6" s="52">
        <f>D6/C6</f>
        <v>1</v>
      </c>
    </row>
    <row r="7" spans="1:9" ht="15.75" thickBot="1" x14ac:dyDescent="0.3">
      <c r="A7" s="241"/>
      <c r="B7" s="47" t="s">
        <v>453</v>
      </c>
      <c r="C7" s="48">
        <v>200.2</v>
      </c>
      <c r="D7" s="48">
        <f>Evaluacion!AE25</f>
        <v>200.2</v>
      </c>
      <c r="E7" s="49">
        <f t="shared" ref="E7:E17" si="0">D7/C7</f>
        <v>1</v>
      </c>
    </row>
    <row r="8" spans="1:9" ht="15.75" thickBot="1" x14ac:dyDescent="0.3">
      <c r="A8" s="241"/>
      <c r="B8" s="50" t="s">
        <v>35</v>
      </c>
      <c r="C8" s="51">
        <v>159.80000000000001</v>
      </c>
      <c r="D8" s="51">
        <f>Evaluacion!AE32</f>
        <v>159.80000000000004</v>
      </c>
      <c r="E8" s="52">
        <f t="shared" si="0"/>
        <v>1.0000000000000002</v>
      </c>
    </row>
    <row r="9" spans="1:9" ht="15.75" thickBot="1" x14ac:dyDescent="0.3">
      <c r="A9" s="241"/>
      <c r="B9" s="47" t="s">
        <v>47</v>
      </c>
      <c r="C9" s="48">
        <v>100</v>
      </c>
      <c r="D9" s="48">
        <f>Evaluacion!AE49</f>
        <v>100</v>
      </c>
      <c r="E9" s="49">
        <f t="shared" si="0"/>
        <v>1</v>
      </c>
    </row>
    <row r="10" spans="1:9" ht="15.75" thickBot="1" x14ac:dyDescent="0.3">
      <c r="A10" s="241"/>
      <c r="B10" s="50" t="s">
        <v>49</v>
      </c>
      <c r="C10" s="51">
        <v>120</v>
      </c>
      <c r="D10" s="51">
        <f>Evaluacion!AE51</f>
        <v>120</v>
      </c>
      <c r="E10" s="52">
        <f t="shared" si="0"/>
        <v>1</v>
      </c>
    </row>
    <row r="11" spans="1:9" ht="15.75" thickBot="1" x14ac:dyDescent="0.3">
      <c r="A11" s="241"/>
      <c r="B11" s="47" t="s">
        <v>55</v>
      </c>
      <c r="C11" s="48">
        <v>260</v>
      </c>
      <c r="D11" s="48">
        <f>Evaluacion!AE59</f>
        <v>260</v>
      </c>
      <c r="E11" s="49">
        <f t="shared" si="0"/>
        <v>1</v>
      </c>
    </row>
    <row r="12" spans="1:9" ht="15.75" thickBot="1" x14ac:dyDescent="0.3">
      <c r="A12" s="241"/>
      <c r="B12" s="50" t="s">
        <v>61</v>
      </c>
      <c r="C12" s="51">
        <v>119.7</v>
      </c>
      <c r="D12" s="51">
        <f>Evaluacion!AE71</f>
        <v>119.69999999999999</v>
      </c>
      <c r="E12" s="52">
        <f t="shared" si="0"/>
        <v>0.99999999999999989</v>
      </c>
    </row>
    <row r="13" spans="1:9" ht="15.75" thickBot="1" x14ac:dyDescent="0.3">
      <c r="A13" s="241"/>
      <c r="B13" s="47" t="s">
        <v>66</v>
      </c>
      <c r="C13" s="48">
        <v>120</v>
      </c>
      <c r="D13" s="48">
        <f>Evaluacion!AE78</f>
        <v>120</v>
      </c>
      <c r="E13" s="49">
        <f t="shared" si="0"/>
        <v>1</v>
      </c>
    </row>
    <row r="14" spans="1:9" ht="15.75" thickBot="1" x14ac:dyDescent="0.3">
      <c r="A14" s="241"/>
      <c r="B14" s="50" t="s">
        <v>69</v>
      </c>
      <c r="C14" s="51">
        <v>100</v>
      </c>
      <c r="D14" s="51">
        <f>Evaluacion!AE81</f>
        <v>100</v>
      </c>
      <c r="E14" s="52">
        <f t="shared" si="0"/>
        <v>1</v>
      </c>
    </row>
    <row r="15" spans="1:9" ht="15.75" thickBot="1" x14ac:dyDescent="0.3">
      <c r="A15" s="241"/>
      <c r="B15" s="53" t="s">
        <v>70</v>
      </c>
      <c r="C15" s="54">
        <v>219.8</v>
      </c>
      <c r="D15" s="54">
        <f>Evaluacion!AE83</f>
        <v>219.79999999999998</v>
      </c>
      <c r="E15" s="49">
        <f t="shared" si="0"/>
        <v>0.99999999999999989</v>
      </c>
    </row>
    <row r="16" spans="1:9" ht="15.75" thickBot="1" x14ac:dyDescent="0.3">
      <c r="A16" s="241"/>
      <c r="B16" s="50" t="s">
        <v>74</v>
      </c>
      <c r="C16" s="51">
        <v>220</v>
      </c>
      <c r="D16" s="51">
        <f>Evaluacion!AE100</f>
        <v>220</v>
      </c>
      <c r="E16" s="52">
        <f t="shared" si="0"/>
        <v>1</v>
      </c>
    </row>
    <row r="17" spans="1:5" ht="15.75" thickBot="1" x14ac:dyDescent="0.3">
      <c r="A17" s="242"/>
      <c r="B17" s="47" t="s">
        <v>82</v>
      </c>
      <c r="C17" s="48">
        <v>220.5</v>
      </c>
      <c r="D17" s="48">
        <f>Evaluacion!AE107</f>
        <v>220.5</v>
      </c>
      <c r="E17" s="49">
        <f t="shared" si="0"/>
        <v>1</v>
      </c>
    </row>
    <row r="18" spans="1:5" x14ac:dyDescent="0.25">
      <c r="D18">
        <f>SUM(D6:D17)</f>
        <v>2000</v>
      </c>
    </row>
  </sheetData>
  <mergeCells count="3">
    <mergeCell ref="A6:A17"/>
    <mergeCell ref="A3:E3"/>
    <mergeCell ref="A2:E2"/>
  </mergeCells>
  <pageMargins left="0.7" right="0.7" top="0.75" bottom="0.75" header="0.3" footer="0.3"/>
  <pageSetup scale="9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85" zoomScaleNormal="85" workbookViewId="0">
      <pane ySplit="2" topLeftCell="A21" activePane="bottomLeft" state="frozen"/>
      <selection pane="bottomLeft" activeCell="A54" sqref="A54:B54"/>
    </sheetView>
  </sheetViews>
  <sheetFormatPr baseColWidth="10" defaultRowHeight="15.75" x14ac:dyDescent="0.25"/>
  <cols>
    <col min="1" max="1" width="5.85546875" style="12" customWidth="1"/>
    <col min="2" max="2" width="114.140625" style="12" customWidth="1"/>
    <col min="3" max="3" width="8.7109375" style="12" customWidth="1"/>
    <col min="4" max="11" width="11.42578125" style="22"/>
  </cols>
  <sheetData>
    <row r="1" spans="1:11" ht="77.25" customHeight="1" x14ac:dyDescent="0.25">
      <c r="A1" s="244" t="s">
        <v>345</v>
      </c>
      <c r="B1" s="245"/>
      <c r="C1" s="245"/>
    </row>
    <row r="2" spans="1:11" s="24" customFormat="1" ht="26.25" customHeight="1" x14ac:dyDescent="0.25">
      <c r="A2" s="35" t="s">
        <v>1</v>
      </c>
      <c r="B2" s="251" t="s">
        <v>265</v>
      </c>
      <c r="C2" s="252"/>
      <c r="D2" s="23"/>
      <c r="E2" s="23"/>
      <c r="F2" s="23"/>
      <c r="G2" s="23"/>
      <c r="H2" s="23"/>
      <c r="I2" s="23"/>
      <c r="J2" s="23"/>
      <c r="K2" s="23"/>
    </row>
    <row r="3" spans="1:11" ht="23.25" customHeight="1" x14ac:dyDescent="0.25">
      <c r="A3" s="259" t="s">
        <v>266</v>
      </c>
      <c r="B3" s="259"/>
      <c r="C3" s="8">
        <v>0</v>
      </c>
    </row>
    <row r="4" spans="1:11" ht="47.25" x14ac:dyDescent="0.25">
      <c r="A4" s="25">
        <v>1</v>
      </c>
      <c r="B4" s="28" t="s">
        <v>267</v>
      </c>
      <c r="C4" s="28"/>
    </row>
    <row r="5" spans="1:11" ht="47.25" x14ac:dyDescent="0.25">
      <c r="A5" s="25">
        <v>2</v>
      </c>
      <c r="B5" s="28" t="s">
        <v>268</v>
      </c>
      <c r="C5" s="28"/>
    </row>
    <row r="6" spans="1:11" ht="63" x14ac:dyDescent="0.25">
      <c r="A6" s="25">
        <v>3</v>
      </c>
      <c r="B6" s="28" t="s">
        <v>269</v>
      </c>
      <c r="C6" s="28"/>
    </row>
    <row r="7" spans="1:11" ht="66" customHeight="1" x14ac:dyDescent="0.25">
      <c r="A7" s="25">
        <v>4</v>
      </c>
      <c r="B7" s="28" t="s">
        <v>270</v>
      </c>
      <c r="C7" s="28"/>
    </row>
    <row r="8" spans="1:11" ht="63" x14ac:dyDescent="0.25">
      <c r="A8" s="25">
        <v>5</v>
      </c>
      <c r="B8" s="28" t="s">
        <v>271</v>
      </c>
      <c r="C8" s="28"/>
    </row>
    <row r="9" spans="1:11" ht="28.5" customHeight="1" x14ac:dyDescent="0.25">
      <c r="A9" s="25">
        <v>6</v>
      </c>
      <c r="B9" s="28" t="s">
        <v>272</v>
      </c>
      <c r="C9" s="28"/>
    </row>
    <row r="10" spans="1:11" ht="47.25" x14ac:dyDescent="0.25">
      <c r="A10" s="25">
        <v>7</v>
      </c>
      <c r="B10" s="28" t="s">
        <v>273</v>
      </c>
      <c r="C10" s="28"/>
    </row>
    <row r="11" spans="1:11" ht="63" x14ac:dyDescent="0.25">
      <c r="A11" s="25">
        <v>8</v>
      </c>
      <c r="B11" s="28" t="s">
        <v>274</v>
      </c>
      <c r="C11" s="28"/>
    </row>
    <row r="12" spans="1:11" ht="31.5" x14ac:dyDescent="0.25">
      <c r="A12" s="25">
        <v>9</v>
      </c>
      <c r="B12" s="28" t="s">
        <v>275</v>
      </c>
      <c r="C12" s="28"/>
    </row>
    <row r="13" spans="1:11" ht="31.5" x14ac:dyDescent="0.25">
      <c r="A13" s="25">
        <v>10</v>
      </c>
      <c r="B13" s="28" t="s">
        <v>276</v>
      </c>
      <c r="C13" s="28"/>
    </row>
    <row r="14" spans="1:11" ht="47.25" x14ac:dyDescent="0.25">
      <c r="A14" s="25">
        <v>11</v>
      </c>
      <c r="B14" s="28" t="s">
        <v>277</v>
      </c>
      <c r="C14" s="28"/>
    </row>
    <row r="15" spans="1:11" ht="31.5" x14ac:dyDescent="0.25">
      <c r="A15" s="25">
        <v>12</v>
      </c>
      <c r="B15" s="28" t="s">
        <v>278</v>
      </c>
      <c r="C15" s="28"/>
    </row>
    <row r="16" spans="1:11" ht="47.25" x14ac:dyDescent="0.25">
      <c r="A16" s="25">
        <v>13</v>
      </c>
      <c r="B16" s="28" t="s">
        <v>279</v>
      </c>
      <c r="C16" s="28"/>
    </row>
    <row r="17" spans="1:3" ht="48" customHeight="1" x14ac:dyDescent="0.25">
      <c r="A17" s="25">
        <v>14</v>
      </c>
      <c r="B17" s="28" t="s">
        <v>280</v>
      </c>
      <c r="C17" s="28"/>
    </row>
    <row r="18" spans="1:3" ht="47.25" x14ac:dyDescent="0.25">
      <c r="A18" s="25">
        <v>15</v>
      </c>
      <c r="B18" s="28" t="s">
        <v>281</v>
      </c>
      <c r="C18" s="28"/>
    </row>
    <row r="19" spans="1:3" ht="47.25" x14ac:dyDescent="0.25">
      <c r="A19" s="25">
        <v>16</v>
      </c>
      <c r="B19" s="28" t="s">
        <v>282</v>
      </c>
      <c r="C19" s="28"/>
    </row>
    <row r="20" spans="1:3" ht="47.25" x14ac:dyDescent="0.25">
      <c r="A20" s="25">
        <v>17</v>
      </c>
      <c r="B20" s="28" t="s">
        <v>283</v>
      </c>
      <c r="C20" s="28"/>
    </row>
    <row r="21" spans="1:3" ht="47.25" x14ac:dyDescent="0.25">
      <c r="A21" s="25">
        <v>18</v>
      </c>
      <c r="B21" s="28" t="s">
        <v>284</v>
      </c>
      <c r="C21" s="28"/>
    </row>
    <row r="22" spans="1:3" ht="47.25" x14ac:dyDescent="0.25">
      <c r="A22" s="25">
        <v>19</v>
      </c>
      <c r="B22" s="28" t="s">
        <v>285</v>
      </c>
      <c r="C22" s="28"/>
    </row>
    <row r="23" spans="1:3" ht="47.25" x14ac:dyDescent="0.25">
      <c r="A23" s="25">
        <v>20</v>
      </c>
      <c r="B23" s="28" t="s">
        <v>286</v>
      </c>
      <c r="C23" s="28"/>
    </row>
    <row r="24" spans="1:3" ht="47.25" x14ac:dyDescent="0.25">
      <c r="A24" s="25">
        <v>21</v>
      </c>
      <c r="B24" s="28" t="s">
        <v>287</v>
      </c>
      <c r="C24" s="28"/>
    </row>
    <row r="25" spans="1:3" ht="47.25" x14ac:dyDescent="0.25">
      <c r="A25" s="25">
        <v>22</v>
      </c>
      <c r="B25" s="28" t="s">
        <v>288</v>
      </c>
      <c r="C25" s="28"/>
    </row>
    <row r="26" spans="1:3" ht="47.25" x14ac:dyDescent="0.25">
      <c r="A26" s="25">
        <v>23</v>
      </c>
      <c r="B26" s="28" t="s">
        <v>289</v>
      </c>
      <c r="C26" s="28"/>
    </row>
    <row r="27" spans="1:3" ht="63" x14ac:dyDescent="0.25">
      <c r="A27" s="25">
        <v>24</v>
      </c>
      <c r="B27" s="28" t="s">
        <v>290</v>
      </c>
      <c r="C27" s="28"/>
    </row>
    <row r="28" spans="1:3" ht="63" x14ac:dyDescent="0.25">
      <c r="A28" s="25">
        <v>25</v>
      </c>
      <c r="B28" s="28" t="s">
        <v>291</v>
      </c>
      <c r="C28" s="28"/>
    </row>
    <row r="29" spans="1:3" ht="47.25" x14ac:dyDescent="0.25">
      <c r="A29" s="25">
        <v>26</v>
      </c>
      <c r="B29" s="28" t="s">
        <v>292</v>
      </c>
      <c r="C29" s="28"/>
    </row>
    <row r="30" spans="1:3" ht="47.25" x14ac:dyDescent="0.25">
      <c r="A30" s="25">
        <v>27</v>
      </c>
      <c r="B30" s="28" t="s">
        <v>293</v>
      </c>
      <c r="C30" s="28"/>
    </row>
    <row r="31" spans="1:3" ht="47.25" x14ac:dyDescent="0.25">
      <c r="A31" s="25">
        <v>28</v>
      </c>
      <c r="B31" s="28" t="s">
        <v>294</v>
      </c>
      <c r="C31" s="28"/>
    </row>
    <row r="32" spans="1:3" ht="63" x14ac:dyDescent="0.25">
      <c r="A32" s="25">
        <v>29</v>
      </c>
      <c r="B32" s="28" t="s">
        <v>295</v>
      </c>
      <c r="C32" s="28"/>
    </row>
    <row r="33" spans="1:4" ht="47.25" x14ac:dyDescent="0.25">
      <c r="A33" s="25">
        <v>30</v>
      </c>
      <c r="B33" s="28" t="s">
        <v>296</v>
      </c>
      <c r="C33" s="28"/>
      <c r="D33" s="26"/>
    </row>
    <row r="34" spans="1:4" ht="31.5" x14ac:dyDescent="0.25">
      <c r="A34" s="25">
        <v>31</v>
      </c>
      <c r="B34" s="28" t="s">
        <v>297</v>
      </c>
      <c r="C34" s="28"/>
      <c r="D34" s="26"/>
    </row>
    <row r="35" spans="1:4" ht="27" customHeight="1" x14ac:dyDescent="0.25">
      <c r="A35" s="259" t="s">
        <v>298</v>
      </c>
      <c r="B35" s="259"/>
      <c r="C35" s="39">
        <v>0</v>
      </c>
      <c r="D35" s="27"/>
    </row>
    <row r="36" spans="1:4" x14ac:dyDescent="0.25">
      <c r="A36" s="25">
        <v>1</v>
      </c>
      <c r="B36" s="25" t="s">
        <v>320</v>
      </c>
      <c r="C36" s="28"/>
      <c r="D36" s="26"/>
    </row>
    <row r="37" spans="1:4" x14ac:dyDescent="0.25">
      <c r="A37" s="25">
        <v>2</v>
      </c>
      <c r="B37" s="25" t="s">
        <v>321</v>
      </c>
      <c r="C37" s="28"/>
      <c r="D37" s="26"/>
    </row>
    <row r="38" spans="1:4" x14ac:dyDescent="0.25">
      <c r="A38" s="25">
        <v>3</v>
      </c>
      <c r="B38" s="25" t="s">
        <v>322</v>
      </c>
      <c r="C38" s="28"/>
      <c r="D38" s="26"/>
    </row>
    <row r="39" spans="1:4" ht="31.5" x14ac:dyDescent="0.25">
      <c r="A39" s="25">
        <v>4</v>
      </c>
      <c r="B39" s="28" t="s">
        <v>323</v>
      </c>
      <c r="C39" s="28"/>
    </row>
    <row r="40" spans="1:4" x14ac:dyDescent="0.25">
      <c r="A40" s="25">
        <v>5</v>
      </c>
      <c r="B40" s="25" t="s">
        <v>324</v>
      </c>
      <c r="C40" s="28"/>
    </row>
    <row r="41" spans="1:4" x14ac:dyDescent="0.25">
      <c r="A41" s="25">
        <v>6</v>
      </c>
      <c r="B41" s="25" t="s">
        <v>325</v>
      </c>
      <c r="C41" s="28"/>
    </row>
    <row r="42" spans="1:4" x14ac:dyDescent="0.25">
      <c r="A42" s="25">
        <v>7</v>
      </c>
      <c r="B42" s="25" t="s">
        <v>326</v>
      </c>
      <c r="C42" s="28"/>
    </row>
    <row r="43" spans="1:4" x14ac:dyDescent="0.25">
      <c r="A43" s="25">
        <v>8</v>
      </c>
      <c r="B43" s="25" t="s">
        <v>327</v>
      </c>
      <c r="C43" s="28"/>
    </row>
    <row r="44" spans="1:4" x14ac:dyDescent="0.25">
      <c r="A44" s="25">
        <v>9</v>
      </c>
      <c r="B44" s="25" t="s">
        <v>328</v>
      </c>
      <c r="C44" s="28"/>
    </row>
    <row r="45" spans="1:4" x14ac:dyDescent="0.25">
      <c r="A45" s="25">
        <v>10</v>
      </c>
      <c r="B45" s="25" t="s">
        <v>329</v>
      </c>
      <c r="C45" s="28"/>
    </row>
    <row r="46" spans="1:4" x14ac:dyDescent="0.25">
      <c r="A46" s="25">
        <v>11</v>
      </c>
      <c r="B46" s="25" t="s">
        <v>330</v>
      </c>
      <c r="C46" s="28"/>
    </row>
    <row r="47" spans="1:4" x14ac:dyDescent="0.25">
      <c r="A47" s="25">
        <v>12</v>
      </c>
      <c r="B47" s="25" t="s">
        <v>331</v>
      </c>
      <c r="C47" s="28"/>
    </row>
    <row r="48" spans="1:4" x14ac:dyDescent="0.25">
      <c r="A48" s="25">
        <v>13</v>
      </c>
      <c r="B48" s="25" t="s">
        <v>332</v>
      </c>
      <c r="C48" s="28"/>
    </row>
    <row r="49" spans="1:3" x14ac:dyDescent="0.25">
      <c r="A49" s="25">
        <v>14</v>
      </c>
      <c r="B49" s="25" t="s">
        <v>333</v>
      </c>
      <c r="C49" s="28"/>
    </row>
    <row r="50" spans="1:3" x14ac:dyDescent="0.25">
      <c r="A50" s="25">
        <v>15</v>
      </c>
      <c r="B50" s="25" t="s">
        <v>334</v>
      </c>
      <c r="C50" s="28"/>
    </row>
    <row r="51" spans="1:3" x14ac:dyDescent="0.25">
      <c r="A51" s="25">
        <v>16</v>
      </c>
      <c r="B51" s="25" t="s">
        <v>335</v>
      </c>
      <c r="C51" s="28"/>
    </row>
    <row r="52" spans="1:3" x14ac:dyDescent="0.25">
      <c r="A52" s="25">
        <v>17</v>
      </c>
      <c r="B52" s="25" t="s">
        <v>336</v>
      </c>
      <c r="C52" s="28"/>
    </row>
    <row r="53" spans="1:3" x14ac:dyDescent="0.25">
      <c r="A53" s="25">
        <v>18</v>
      </c>
      <c r="B53" s="25" t="s">
        <v>337</v>
      </c>
      <c r="C53" s="28"/>
    </row>
    <row r="54" spans="1:3" ht="24" customHeight="1" x14ac:dyDescent="0.25">
      <c r="A54" s="259" t="s">
        <v>299</v>
      </c>
      <c r="B54" s="259"/>
      <c r="C54" s="39">
        <v>0</v>
      </c>
    </row>
    <row r="55" spans="1:3" ht="31.5" x14ac:dyDescent="0.25">
      <c r="A55" s="25">
        <v>1</v>
      </c>
      <c r="B55" s="28" t="s">
        <v>300</v>
      </c>
      <c r="C55" s="28"/>
    </row>
    <row r="56" spans="1:3" ht="31.5" x14ac:dyDescent="0.25">
      <c r="A56" s="25">
        <v>2</v>
      </c>
      <c r="B56" s="28" t="s">
        <v>301</v>
      </c>
      <c r="C56" s="28"/>
    </row>
    <row r="57" spans="1:3" ht="31.5" x14ac:dyDescent="0.25">
      <c r="A57" s="25">
        <v>3</v>
      </c>
      <c r="B57" s="28" t="s">
        <v>302</v>
      </c>
      <c r="C57" s="28"/>
    </row>
    <row r="58" spans="1:3" ht="31.5" x14ac:dyDescent="0.25">
      <c r="A58" s="25">
        <v>4</v>
      </c>
      <c r="B58" s="28" t="s">
        <v>303</v>
      </c>
      <c r="C58" s="28"/>
    </row>
    <row r="59" spans="1:3" ht="31.5" x14ac:dyDescent="0.25">
      <c r="A59" s="25">
        <v>5</v>
      </c>
      <c r="B59" s="28" t="s">
        <v>304</v>
      </c>
      <c r="C59" s="28"/>
    </row>
    <row r="60" spans="1:3" ht="31.5" x14ac:dyDescent="0.25">
      <c r="A60" s="25">
        <v>6</v>
      </c>
      <c r="B60" s="28" t="s">
        <v>305</v>
      </c>
      <c r="C60" s="28"/>
    </row>
    <row r="61" spans="1:3" ht="31.5" x14ac:dyDescent="0.25">
      <c r="A61" s="25">
        <v>7</v>
      </c>
      <c r="B61" s="28" t="s">
        <v>306</v>
      </c>
      <c r="C61" s="28"/>
    </row>
    <row r="62" spans="1:3" ht="31.5" x14ac:dyDescent="0.25">
      <c r="A62" s="25">
        <v>8</v>
      </c>
      <c r="B62" s="28" t="s">
        <v>307</v>
      </c>
      <c r="C62" s="28"/>
    </row>
    <row r="63" spans="1:3" ht="31.5" x14ac:dyDescent="0.25">
      <c r="A63" s="25">
        <v>9</v>
      </c>
      <c r="B63" s="28" t="s">
        <v>308</v>
      </c>
      <c r="C63" s="28"/>
    </row>
    <row r="64" spans="1:3" ht="31.5" x14ac:dyDescent="0.25">
      <c r="A64" s="25">
        <v>10</v>
      </c>
      <c r="B64" s="28" t="s">
        <v>309</v>
      </c>
      <c r="C64" s="28"/>
    </row>
    <row r="65" spans="1:3" ht="31.5" x14ac:dyDescent="0.25">
      <c r="A65" s="25">
        <v>11</v>
      </c>
      <c r="B65" s="28" t="s">
        <v>310</v>
      </c>
      <c r="C65" s="28"/>
    </row>
    <row r="66" spans="1:3" ht="31.5" x14ac:dyDescent="0.25">
      <c r="A66" s="25">
        <v>12</v>
      </c>
      <c r="B66" s="28" t="s">
        <v>311</v>
      </c>
      <c r="C66" s="28"/>
    </row>
    <row r="67" spans="1:3" ht="31.5" x14ac:dyDescent="0.25">
      <c r="A67" s="25">
        <v>13</v>
      </c>
      <c r="B67" s="28" t="s">
        <v>312</v>
      </c>
      <c r="C67" s="28"/>
    </row>
    <row r="68" spans="1:3" ht="31.5" x14ac:dyDescent="0.25">
      <c r="A68" s="25">
        <v>14</v>
      </c>
      <c r="B68" s="28" t="s">
        <v>313</v>
      </c>
      <c r="C68" s="28"/>
    </row>
    <row r="69" spans="1:3" ht="31.5" x14ac:dyDescent="0.25">
      <c r="A69" s="25">
        <v>15</v>
      </c>
      <c r="B69" s="28" t="s">
        <v>314</v>
      </c>
      <c r="C69" s="28"/>
    </row>
    <row r="70" spans="1:3" ht="31.5" x14ac:dyDescent="0.25">
      <c r="A70" s="25">
        <v>16</v>
      </c>
      <c r="B70" s="28" t="s">
        <v>315</v>
      </c>
      <c r="C70" s="28"/>
    </row>
    <row r="71" spans="1:3" ht="31.5" x14ac:dyDescent="0.25">
      <c r="A71" s="25">
        <v>17</v>
      </c>
      <c r="B71" s="28" t="s">
        <v>316</v>
      </c>
      <c r="C71" s="28"/>
    </row>
    <row r="72" spans="1:3" ht="31.5" x14ac:dyDescent="0.25">
      <c r="A72" s="25">
        <v>18</v>
      </c>
      <c r="B72" s="28" t="s">
        <v>317</v>
      </c>
      <c r="C72" s="28"/>
    </row>
    <row r="73" spans="1:3" ht="31.5" x14ac:dyDescent="0.25">
      <c r="A73" s="25">
        <v>19</v>
      </c>
      <c r="B73" s="28" t="s">
        <v>318</v>
      </c>
      <c r="C73" s="28"/>
    </row>
    <row r="74" spans="1:3" ht="31.5" x14ac:dyDescent="0.25">
      <c r="A74" s="25">
        <v>20</v>
      </c>
      <c r="B74" s="28" t="s">
        <v>319</v>
      </c>
      <c r="C74" s="28"/>
    </row>
    <row r="75" spans="1:3" ht="30.75" customHeight="1" x14ac:dyDescent="0.25">
      <c r="A75" s="250" t="s">
        <v>354</v>
      </c>
      <c r="B75" s="250"/>
      <c r="C75" s="40">
        <f>SUM(C3:C74)</f>
        <v>0</v>
      </c>
    </row>
    <row r="76" spans="1:3" x14ac:dyDescent="0.25">
      <c r="C76" s="29"/>
    </row>
  </sheetData>
  <mergeCells count="6">
    <mergeCell ref="A1:C1"/>
    <mergeCell ref="A75:B75"/>
    <mergeCell ref="B2:C2"/>
    <mergeCell ref="A35:B35"/>
    <mergeCell ref="A54:B54"/>
    <mergeCell ref="A3:B3"/>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
  <sheetViews>
    <sheetView zoomScale="85" zoomScaleNormal="85" workbookViewId="0">
      <pane ySplit="2" topLeftCell="A3" activePane="bottomLeft" state="frozen"/>
      <selection pane="bottomLeft" activeCell="A3" sqref="A3:C3"/>
    </sheetView>
  </sheetViews>
  <sheetFormatPr baseColWidth="10" defaultRowHeight="15.75" x14ac:dyDescent="0.25"/>
  <cols>
    <col min="1" max="1" width="4.7109375" style="12" customWidth="1"/>
    <col min="2" max="2" width="114.140625" style="12" customWidth="1"/>
    <col min="3" max="3" width="8.7109375" style="12" customWidth="1"/>
    <col min="4" max="11" width="11.42578125" style="22"/>
  </cols>
  <sheetData>
    <row r="1" spans="1:11" ht="77.25" customHeight="1" x14ac:dyDescent="0.25">
      <c r="A1" s="244" t="s">
        <v>368</v>
      </c>
      <c r="B1" s="245"/>
      <c r="C1" s="245"/>
    </row>
    <row r="2" spans="1:11" s="24" customFormat="1" ht="30" customHeight="1" x14ac:dyDescent="0.25">
      <c r="A2" s="251" t="s">
        <v>369</v>
      </c>
      <c r="B2" s="260"/>
      <c r="C2" s="252"/>
      <c r="D2" s="23"/>
      <c r="E2" s="23"/>
      <c r="F2" s="23"/>
      <c r="G2" s="23"/>
      <c r="H2" s="23"/>
      <c r="I2" s="23"/>
      <c r="J2" s="23"/>
      <c r="K2" s="23"/>
    </row>
    <row r="3" spans="1:11" ht="258" customHeight="1" x14ac:dyDescent="0.25">
      <c r="A3" s="261"/>
      <c r="B3" s="262"/>
      <c r="C3" s="263"/>
    </row>
    <row r="4" spans="1:11" ht="30" customHeight="1" x14ac:dyDescent="0.25">
      <c r="A4" s="251" t="s">
        <v>374</v>
      </c>
      <c r="B4" s="260"/>
      <c r="C4" s="252"/>
    </row>
    <row r="5" spans="1:11" ht="258" customHeight="1" x14ac:dyDescent="0.25">
      <c r="A5" s="261"/>
      <c r="B5" s="262"/>
      <c r="C5" s="263"/>
      <c r="G5"/>
      <c r="H5"/>
      <c r="I5"/>
      <c r="J5"/>
      <c r="K5"/>
    </row>
    <row r="6" spans="1:11" x14ac:dyDescent="0.25">
      <c r="A6" s="22"/>
      <c r="B6" s="22"/>
      <c r="C6" s="22"/>
      <c r="G6"/>
      <c r="H6"/>
      <c r="I6"/>
      <c r="J6"/>
      <c r="K6"/>
    </row>
    <row r="7" spans="1:11" x14ac:dyDescent="0.25">
      <c r="A7" s="22"/>
      <c r="B7" s="22"/>
      <c r="C7" s="22"/>
      <c r="G7"/>
      <c r="H7"/>
      <c r="I7"/>
      <c r="J7"/>
      <c r="K7"/>
    </row>
    <row r="8" spans="1:11" x14ac:dyDescent="0.25">
      <c r="A8" s="22"/>
      <c r="B8" s="22"/>
      <c r="C8" s="22"/>
      <c r="G8"/>
      <c r="H8"/>
      <c r="I8"/>
      <c r="J8"/>
      <c r="K8"/>
    </row>
    <row r="9" spans="1:11" x14ac:dyDescent="0.25">
      <c r="A9" s="22"/>
      <c r="B9" s="22"/>
      <c r="C9" s="22"/>
      <c r="G9"/>
      <c r="H9"/>
      <c r="I9"/>
      <c r="J9"/>
      <c r="K9"/>
    </row>
    <row r="10" spans="1:11" x14ac:dyDescent="0.25">
      <c r="A10" s="22"/>
      <c r="B10" s="22"/>
      <c r="C10" s="22"/>
      <c r="G10"/>
      <c r="H10"/>
      <c r="I10"/>
      <c r="J10"/>
      <c r="K10"/>
    </row>
    <row r="11" spans="1:11" x14ac:dyDescent="0.25">
      <c r="C11" s="29"/>
    </row>
  </sheetData>
  <mergeCells count="5">
    <mergeCell ref="A1:C1"/>
    <mergeCell ref="A2:C2"/>
    <mergeCell ref="A3:C3"/>
    <mergeCell ref="A4:C4"/>
    <mergeCell ref="A5:C5"/>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7</vt:i4>
      </vt:variant>
    </vt:vector>
  </HeadingPairs>
  <TitlesOfParts>
    <vt:vector size="16" baseType="lpstr">
      <vt:lpstr>Instrucciones</vt:lpstr>
      <vt:lpstr>Marco Legal y Normativo</vt:lpstr>
      <vt:lpstr>Solicitud de Adhesión</vt:lpstr>
      <vt:lpstr>Tabla de puntuación</vt:lpstr>
      <vt:lpstr>Evaluacion</vt:lpstr>
      <vt:lpstr>Calificacion</vt:lpstr>
      <vt:lpstr>Segunda condicional</vt:lpstr>
      <vt:lpstr>Referentes</vt:lpstr>
      <vt:lpstr>Comentarios</vt:lpstr>
      <vt:lpstr>Calificacion!Área_de_impresión</vt:lpstr>
      <vt:lpstr>Comentarios!Área_de_impresión</vt:lpstr>
      <vt:lpstr>Evaluacion!Área_de_impresión</vt:lpstr>
      <vt:lpstr>Instrucciones!Área_de_impresión</vt:lpstr>
      <vt:lpstr>'Marco Legal y Normativo'!Área_de_impresión</vt:lpstr>
      <vt:lpstr>Referentes!Área_de_impresión</vt:lpstr>
      <vt:lpstr>'Solicitud de Adhesión'!Área_de_impresión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Guillermo Becerra García</dc:creator>
  <cp:lastModifiedBy>María Magdalena Rabanal Romero</cp:lastModifiedBy>
  <cp:lastPrinted>2016-08-11T23:32:19Z</cp:lastPrinted>
  <dcterms:created xsi:type="dcterms:W3CDTF">2014-10-13T14:49:42Z</dcterms:created>
  <dcterms:modified xsi:type="dcterms:W3CDTF">2016-10-10T18:53:55Z</dcterms:modified>
</cp:coreProperties>
</file>