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24000" windowHeight="9135"/>
  </bookViews>
  <sheets>
    <sheet name="Instrucciones" sheetId="4" r:id="rId1"/>
    <sheet name="Marco Legal y Normativo" sheetId="12" r:id="rId2"/>
    <sheet name="Solicitud de Adhesión" sheetId="3" r:id="rId3"/>
    <sheet name="Evaluacion" sheetId="1" r:id="rId4"/>
    <sheet name="Tabla de puntuación" sheetId="14" r:id="rId5"/>
    <sheet name="Calificacion" sheetId="10" r:id="rId6"/>
    <sheet name="Segunda condicionante" sheetId="13" r:id="rId7"/>
    <sheet name="Referentes" sheetId="5" r:id="rId8"/>
    <sheet name="Comentarios" sheetId="11" r:id="rId9"/>
  </sheets>
  <definedNames>
    <definedName name="_xlnm.Print_Area" localSheetId="5">Calificacion!$A$1:$B$7</definedName>
    <definedName name="_xlnm.Print_Area" localSheetId="8">Comentarios!$A$1:$B$3</definedName>
    <definedName name="_xlnm.Print_Area" localSheetId="3">Evaluacion!$A$1:$AE$109</definedName>
    <definedName name="_xlnm.Print_Area" localSheetId="0">Instrucciones!$A$1:$I$10</definedName>
    <definedName name="_xlnm.Print_Area" localSheetId="1">'Marco Legal y Normativo'!$A$1:$B$30</definedName>
    <definedName name="_xlnm.Print_Area" localSheetId="7">Referentes!$A$1:$B$22</definedName>
    <definedName name="_xlnm.Print_Area" localSheetId="2">'Solicitud de Adhesión'!$A$4:$F$34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8" i="1" l="1"/>
  <c r="U108" i="1"/>
  <c r="T108" i="1"/>
  <c r="S108" i="1"/>
  <c r="R108" i="1"/>
  <c r="U107" i="1"/>
  <c r="T107" i="1"/>
  <c r="S107" i="1"/>
  <c r="V107" i="1"/>
  <c r="R107" i="1"/>
  <c r="V106" i="1"/>
  <c r="U106" i="1"/>
  <c r="T106" i="1"/>
  <c r="S106" i="1"/>
  <c r="R106" i="1"/>
  <c r="U105" i="1"/>
  <c r="T105" i="1"/>
  <c r="S105" i="1"/>
  <c r="V105" i="1"/>
  <c r="R105" i="1"/>
  <c r="V104" i="1"/>
  <c r="U104" i="1"/>
  <c r="T104" i="1"/>
  <c r="S104" i="1"/>
  <c r="R104" i="1"/>
  <c r="U103" i="1"/>
  <c r="T103" i="1"/>
  <c r="S103" i="1"/>
  <c r="V103" i="1"/>
  <c r="R103" i="1"/>
  <c r="V102" i="1"/>
  <c r="U102" i="1"/>
  <c r="T102" i="1"/>
  <c r="S102" i="1"/>
  <c r="R102" i="1"/>
  <c r="V101" i="1"/>
  <c r="U101" i="1"/>
  <c r="T101" i="1"/>
  <c r="S101" i="1"/>
  <c r="R101" i="1"/>
  <c r="V100" i="1"/>
  <c r="U100" i="1"/>
  <c r="T100" i="1"/>
  <c r="S100" i="1"/>
  <c r="R100" i="1"/>
  <c r="V99" i="1"/>
  <c r="U99" i="1"/>
  <c r="T99" i="1"/>
  <c r="S99" i="1"/>
  <c r="R99" i="1"/>
  <c r="U98" i="1"/>
  <c r="T98" i="1"/>
  <c r="S98" i="1"/>
  <c r="V98" i="1"/>
  <c r="R98" i="1"/>
  <c r="V97" i="1"/>
  <c r="U97" i="1"/>
  <c r="T97" i="1"/>
  <c r="S97" i="1"/>
  <c r="R97" i="1"/>
  <c r="U96" i="1"/>
  <c r="T96" i="1"/>
  <c r="S96" i="1"/>
  <c r="V96" i="1"/>
  <c r="R96" i="1"/>
  <c r="V91" i="1"/>
  <c r="U91" i="1"/>
  <c r="T91" i="1"/>
  <c r="S91" i="1"/>
  <c r="R91" i="1"/>
  <c r="V95" i="1"/>
  <c r="U95" i="1"/>
  <c r="T95" i="1"/>
  <c r="S95" i="1"/>
  <c r="R95" i="1"/>
  <c r="V94" i="1"/>
  <c r="U94" i="1"/>
  <c r="T94" i="1"/>
  <c r="S94" i="1"/>
  <c r="R94" i="1"/>
  <c r="V93" i="1"/>
  <c r="U93" i="1"/>
  <c r="T93" i="1"/>
  <c r="S93" i="1"/>
  <c r="R93" i="1"/>
  <c r="V92" i="1"/>
  <c r="U92" i="1"/>
  <c r="T92" i="1"/>
  <c r="S92" i="1"/>
  <c r="R92" i="1"/>
  <c r="U90" i="1"/>
  <c r="T90" i="1"/>
  <c r="S90" i="1"/>
  <c r="V90" i="1"/>
  <c r="R90" i="1"/>
  <c r="V89" i="1"/>
  <c r="U89" i="1"/>
  <c r="T89" i="1"/>
  <c r="S89" i="1"/>
  <c r="R89" i="1"/>
  <c r="V88" i="1"/>
  <c r="U88" i="1"/>
  <c r="T88" i="1"/>
  <c r="S88" i="1"/>
  <c r="R88" i="1"/>
  <c r="V80" i="1"/>
  <c r="U80" i="1"/>
  <c r="T80" i="1"/>
  <c r="S80" i="1"/>
  <c r="R80" i="1"/>
  <c r="U79" i="1"/>
  <c r="T79" i="1"/>
  <c r="S79" i="1"/>
  <c r="V79" i="1"/>
  <c r="R79"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78" i="1"/>
  <c r="U78" i="1"/>
  <c r="T78" i="1"/>
  <c r="S78" i="1"/>
  <c r="R78" i="1"/>
  <c r="V77" i="1"/>
  <c r="U77" i="1"/>
  <c r="T77" i="1"/>
  <c r="S77" i="1"/>
  <c r="R77" i="1"/>
  <c r="V76" i="1"/>
  <c r="U76" i="1"/>
  <c r="T76" i="1"/>
  <c r="S76" i="1"/>
  <c r="R76" i="1"/>
  <c r="V75" i="1"/>
  <c r="U75" i="1"/>
  <c r="T75" i="1"/>
  <c r="S75" i="1"/>
  <c r="R75" i="1"/>
  <c r="U74" i="1"/>
  <c r="T74" i="1"/>
  <c r="S74" i="1"/>
  <c r="V74" i="1"/>
  <c r="R74" i="1"/>
  <c r="S50" i="1" l="1"/>
  <c r="Z50" i="1" s="1"/>
  <c r="Y50" i="1"/>
  <c r="X50" i="1"/>
  <c r="T50" i="1" l="1"/>
  <c r="AC25" i="1"/>
  <c r="AB25" i="1"/>
  <c r="AA25" i="1"/>
  <c r="Z25" i="1"/>
  <c r="Y25" i="1"/>
  <c r="X25" i="1"/>
  <c r="AC95" i="1"/>
  <c r="AB95" i="1"/>
  <c r="AA95" i="1"/>
  <c r="Z95" i="1"/>
  <c r="Y95" i="1"/>
  <c r="X95" i="1"/>
  <c r="AC94" i="1"/>
  <c r="AB94" i="1"/>
  <c r="AA94" i="1"/>
  <c r="Z94" i="1"/>
  <c r="Y94" i="1"/>
  <c r="X94" i="1"/>
  <c r="Y90" i="1"/>
  <c r="X90" i="1"/>
  <c r="AC88" i="1"/>
  <c r="AB88" i="1"/>
  <c r="AA88" i="1"/>
  <c r="Z88" i="1"/>
  <c r="Y88" i="1"/>
  <c r="X88" i="1"/>
  <c r="AC87" i="1"/>
  <c r="AB87" i="1"/>
  <c r="AA87" i="1"/>
  <c r="Z87" i="1"/>
  <c r="Y87" i="1"/>
  <c r="X87" i="1"/>
  <c r="AC84" i="1"/>
  <c r="AB84" i="1"/>
  <c r="AA84" i="1"/>
  <c r="Z84" i="1"/>
  <c r="Y84" i="1"/>
  <c r="X84" i="1"/>
  <c r="AC80" i="1"/>
  <c r="AB80" i="1"/>
  <c r="AA80" i="1"/>
  <c r="Z80" i="1"/>
  <c r="Y80" i="1"/>
  <c r="X80" i="1"/>
  <c r="AC71" i="1"/>
  <c r="AB71" i="1"/>
  <c r="AA71" i="1"/>
  <c r="Z71" i="1"/>
  <c r="Y71" i="1"/>
  <c r="X71" i="1"/>
  <c r="AC33" i="1"/>
  <c r="AB33" i="1"/>
  <c r="AA33" i="1"/>
  <c r="Z33" i="1"/>
  <c r="Y33" i="1"/>
  <c r="X33" i="1"/>
  <c r="V60" i="1"/>
  <c r="U60" i="1"/>
  <c r="T60" i="1"/>
  <c r="S60" i="1"/>
  <c r="T61" i="1"/>
  <c r="U61" i="1" s="1"/>
  <c r="V61" i="1" s="1"/>
  <c r="S61" i="1"/>
  <c r="S59" i="1"/>
  <c r="T59" i="1" s="1"/>
  <c r="U59" i="1" s="1"/>
  <c r="V59" i="1" s="1"/>
  <c r="S58" i="1"/>
  <c r="T58" i="1" s="1"/>
  <c r="U58" i="1" s="1"/>
  <c r="V58" i="1" s="1"/>
  <c r="V57" i="1"/>
  <c r="U57" i="1"/>
  <c r="T57" i="1"/>
  <c r="S57" i="1"/>
  <c r="V55" i="1"/>
  <c r="U55" i="1"/>
  <c r="T55" i="1"/>
  <c r="S55" i="1"/>
  <c r="V54" i="1"/>
  <c r="U54" i="1"/>
  <c r="T54" i="1"/>
  <c r="S54" i="1"/>
  <c r="S56" i="1"/>
  <c r="T56" i="1" s="1"/>
  <c r="U56" i="1" s="1"/>
  <c r="V56" i="1" s="1"/>
  <c r="S53" i="1"/>
  <c r="T53" i="1" s="1"/>
  <c r="U53" i="1" s="1"/>
  <c r="V53" i="1" s="1"/>
  <c r="S52" i="1"/>
  <c r="T52" i="1" s="1"/>
  <c r="U52" i="1" s="1"/>
  <c r="V52" i="1" s="1"/>
  <c r="V51" i="1"/>
  <c r="U51" i="1"/>
  <c r="T51" i="1"/>
  <c r="S51" i="1"/>
  <c r="S73" i="1"/>
  <c r="T73" i="1" s="1"/>
  <c r="U73" i="1" s="1"/>
  <c r="V73" i="1" s="1"/>
  <c r="S72" i="1"/>
  <c r="T72" i="1" s="1"/>
  <c r="U72" i="1" s="1"/>
  <c r="V72" i="1" s="1"/>
  <c r="S49" i="1"/>
  <c r="T49" i="1" s="1"/>
  <c r="U49" i="1" s="1"/>
  <c r="V49" i="1" s="1"/>
  <c r="S48" i="1"/>
  <c r="T48" i="1" s="1"/>
  <c r="U48" i="1" s="1"/>
  <c r="V48" i="1" s="1"/>
  <c r="S47" i="1"/>
  <c r="T47" i="1" s="1"/>
  <c r="U47" i="1" s="1"/>
  <c r="V47" i="1" s="1"/>
  <c r="S46" i="1"/>
  <c r="T46" i="1" s="1"/>
  <c r="U46" i="1" s="1"/>
  <c r="V46" i="1" s="1"/>
  <c r="S45" i="1"/>
  <c r="T45" i="1" s="1"/>
  <c r="U45" i="1" s="1"/>
  <c r="V45" i="1" s="1"/>
  <c r="S44" i="1"/>
  <c r="T44" i="1" s="1"/>
  <c r="U44" i="1" s="1"/>
  <c r="V44" i="1" s="1"/>
  <c r="S42" i="1"/>
  <c r="T42" i="1" s="1"/>
  <c r="U42" i="1" s="1"/>
  <c r="V42" i="1" s="1"/>
  <c r="V41" i="1"/>
  <c r="U41" i="1"/>
  <c r="T41" i="1"/>
  <c r="S41" i="1"/>
  <c r="S29" i="1"/>
  <c r="T29" i="1" s="1"/>
  <c r="U29" i="1" s="1"/>
  <c r="V29" i="1" s="1"/>
  <c r="V27" i="1"/>
  <c r="U27" i="1"/>
  <c r="T27" i="1"/>
  <c r="S27" i="1"/>
  <c r="S34" i="1"/>
  <c r="T34" i="1" s="1"/>
  <c r="U34" i="1" s="1"/>
  <c r="V34" i="1" s="1"/>
  <c r="S33" i="1"/>
  <c r="T33" i="1" s="1"/>
  <c r="U33" i="1" s="1"/>
  <c r="V33" i="1" s="1"/>
  <c r="S32" i="1"/>
  <c r="T32" i="1" s="1"/>
  <c r="U32" i="1" s="1"/>
  <c r="V32" i="1" s="1"/>
  <c r="S31" i="1"/>
  <c r="T31" i="1" s="1"/>
  <c r="U31" i="1" s="1"/>
  <c r="V31" i="1" s="1"/>
  <c r="S30" i="1"/>
  <c r="T30" i="1" s="1"/>
  <c r="U30" i="1" s="1"/>
  <c r="V30" i="1" s="1"/>
  <c r="S28" i="1"/>
  <c r="T28" i="1" s="1"/>
  <c r="U28" i="1" s="1"/>
  <c r="V28" i="1" s="1"/>
  <c r="V26" i="1"/>
  <c r="U26" i="1"/>
  <c r="T26" i="1"/>
  <c r="S26" i="1"/>
  <c r="V16" i="1"/>
  <c r="U16" i="1"/>
  <c r="T16" i="1"/>
  <c r="S16" i="1"/>
  <c r="S24" i="1"/>
  <c r="T24" i="1" s="1"/>
  <c r="U24" i="1" s="1"/>
  <c r="V24" i="1" s="1"/>
  <c r="S13" i="1"/>
  <c r="T13" i="1" s="1"/>
  <c r="U13" i="1" s="1"/>
  <c r="V13" i="1" s="1"/>
  <c r="S12" i="1"/>
  <c r="T12" i="1" s="1"/>
  <c r="U12" i="1" s="1"/>
  <c r="V12" i="1" s="1"/>
  <c r="S11" i="1"/>
  <c r="T11" i="1" s="1"/>
  <c r="U11" i="1" s="1"/>
  <c r="V11" i="1" s="1"/>
  <c r="V10" i="1"/>
  <c r="U10" i="1"/>
  <c r="T10" i="1"/>
  <c r="S10" i="1"/>
  <c r="S36" i="1"/>
  <c r="T36" i="1" s="1"/>
  <c r="U36" i="1" s="1"/>
  <c r="V36" i="1" s="1"/>
  <c r="V15" i="1"/>
  <c r="U15" i="1"/>
  <c r="T15" i="1"/>
  <c r="S15" i="1"/>
  <c r="S71" i="1"/>
  <c r="T71" i="1" s="1"/>
  <c r="U71" i="1" s="1"/>
  <c r="V71" i="1" s="1"/>
  <c r="S70" i="1"/>
  <c r="T70" i="1" s="1"/>
  <c r="U70" i="1" s="1"/>
  <c r="V70" i="1" s="1"/>
  <c r="S69" i="1"/>
  <c r="T69" i="1" s="1"/>
  <c r="U69" i="1" s="1"/>
  <c r="V69" i="1" s="1"/>
  <c r="S68" i="1"/>
  <c r="T68" i="1" s="1"/>
  <c r="U68" i="1" s="1"/>
  <c r="V68" i="1" s="1"/>
  <c r="S67" i="1"/>
  <c r="T67" i="1" s="1"/>
  <c r="U67" i="1" s="1"/>
  <c r="V67" i="1" s="1"/>
  <c r="S66" i="1"/>
  <c r="T66" i="1" s="1"/>
  <c r="U66" i="1" s="1"/>
  <c r="V66" i="1" s="1"/>
  <c r="S65" i="1"/>
  <c r="T65" i="1" s="1"/>
  <c r="U65" i="1" s="1"/>
  <c r="V65" i="1" s="1"/>
  <c r="S64" i="1"/>
  <c r="T64" i="1" s="1"/>
  <c r="U64" i="1" s="1"/>
  <c r="V64" i="1" s="1"/>
  <c r="S63" i="1"/>
  <c r="T63" i="1" s="1"/>
  <c r="U63" i="1" s="1"/>
  <c r="V63" i="1" s="1"/>
  <c r="S62" i="1"/>
  <c r="T62" i="1" s="1"/>
  <c r="U62" i="1" s="1"/>
  <c r="V62" i="1" s="1"/>
  <c r="S43" i="1"/>
  <c r="T43" i="1" s="1"/>
  <c r="U43" i="1" s="1"/>
  <c r="V43" i="1" s="1"/>
  <c r="S35" i="1"/>
  <c r="T35" i="1" s="1"/>
  <c r="U35" i="1" s="1"/>
  <c r="V35" i="1" s="1"/>
  <c r="S22" i="1"/>
  <c r="T22" i="1" s="1"/>
  <c r="U22" i="1" s="1"/>
  <c r="V22" i="1" s="1"/>
  <c r="S20" i="1"/>
  <c r="T20" i="1" s="1"/>
  <c r="U20" i="1" s="1"/>
  <c r="V20" i="1" s="1"/>
  <c r="S19" i="1"/>
  <c r="T19" i="1" s="1"/>
  <c r="U19" i="1" s="1"/>
  <c r="V19" i="1" s="1"/>
  <c r="S18" i="1"/>
  <c r="T18" i="1" s="1"/>
  <c r="U18" i="1" s="1"/>
  <c r="V18" i="1" s="1"/>
  <c r="S17" i="1"/>
  <c r="T17" i="1" s="1"/>
  <c r="U17" i="1" s="1"/>
  <c r="V17" i="1" s="1"/>
  <c r="S14" i="1"/>
  <c r="T14" i="1" s="1"/>
  <c r="U14" i="1" s="1"/>
  <c r="V14" i="1" s="1"/>
  <c r="S9" i="1"/>
  <c r="T9" i="1" s="1"/>
  <c r="U9" i="1" s="1"/>
  <c r="V9" i="1" s="1"/>
  <c r="S7" i="1"/>
  <c r="T7" i="1" s="1"/>
  <c r="U7" i="1" s="1"/>
  <c r="V7" i="1" s="1"/>
  <c r="S6" i="1"/>
  <c r="T6" i="1" s="1"/>
  <c r="U6" i="1" s="1"/>
  <c r="V6" i="1" s="1"/>
  <c r="V5" i="1"/>
  <c r="U5" i="1"/>
  <c r="T5" i="1"/>
  <c r="S5" i="1"/>
  <c r="S40" i="1"/>
  <c r="T40" i="1" s="1"/>
  <c r="U40" i="1" s="1"/>
  <c r="V40" i="1" s="1"/>
  <c r="S39" i="1"/>
  <c r="T39" i="1" s="1"/>
  <c r="U39" i="1" s="1"/>
  <c r="V39" i="1" s="1"/>
  <c r="S38" i="1"/>
  <c r="T38" i="1" s="1"/>
  <c r="U38" i="1" s="1"/>
  <c r="V38" i="1" s="1"/>
  <c r="S37" i="1"/>
  <c r="T37" i="1" s="1"/>
  <c r="U37" i="1" s="1"/>
  <c r="V37" i="1" s="1"/>
  <c r="S25" i="1"/>
  <c r="T25" i="1" s="1"/>
  <c r="U25" i="1" s="1"/>
  <c r="V25" i="1" s="1"/>
  <c r="S23" i="1"/>
  <c r="T23" i="1" s="1"/>
  <c r="U23" i="1" s="1"/>
  <c r="V23" i="1" s="1"/>
  <c r="S21" i="1"/>
  <c r="T21" i="1" s="1"/>
  <c r="U21" i="1" s="1"/>
  <c r="V21" i="1" s="1"/>
  <c r="S8" i="1"/>
  <c r="T8" i="1" s="1"/>
  <c r="U8" i="1" s="1"/>
  <c r="V8" i="1" s="1"/>
  <c r="C16" i="14"/>
  <c r="C14" i="14"/>
  <c r="C12" i="14"/>
  <c r="C10" i="14"/>
  <c r="C8" i="14"/>
  <c r="C6" i="14"/>
  <c r="C15" i="14"/>
  <c r="C13" i="14"/>
  <c r="C11" i="14"/>
  <c r="C9" i="14"/>
  <c r="C7" i="14"/>
  <c r="C5" i="14"/>
  <c r="D17" i="14"/>
  <c r="AA90" i="1" l="1"/>
  <c r="Z90" i="1"/>
  <c r="AD71" i="1"/>
  <c r="AD88" i="1"/>
  <c r="AD84" i="1"/>
  <c r="AD94" i="1"/>
  <c r="AD25" i="1"/>
  <c r="AD33" i="1"/>
  <c r="AD80" i="1"/>
  <c r="AD87" i="1"/>
  <c r="AD95" i="1"/>
  <c r="U50" i="1"/>
  <c r="AA50" i="1"/>
  <c r="C17" i="14"/>
  <c r="AB90" i="1" l="1"/>
  <c r="AC90" i="1"/>
  <c r="V50" i="1"/>
  <c r="AC50" i="1" s="1"/>
  <c r="AB50" i="1"/>
  <c r="A7" i="13"/>
  <c r="AD90" i="1" l="1"/>
  <c r="AD50" i="1"/>
  <c r="C31" i="12"/>
  <c r="AC44" i="1"/>
  <c r="AC45" i="1"/>
  <c r="AC46" i="1"/>
  <c r="AC47" i="1"/>
  <c r="AC48" i="1"/>
  <c r="AC49" i="1"/>
  <c r="AC51" i="1"/>
  <c r="AC52" i="1"/>
  <c r="AC53" i="1"/>
  <c r="AC103" i="1"/>
  <c r="AC104" i="1"/>
  <c r="AC105" i="1"/>
  <c r="AC106" i="1"/>
  <c r="AC107" i="1"/>
  <c r="AC108" i="1"/>
  <c r="AC96" i="1"/>
  <c r="AC97" i="1"/>
  <c r="AC98" i="1"/>
  <c r="AC99" i="1"/>
  <c r="AC100" i="1"/>
  <c r="AC101" i="1"/>
  <c r="AC102" i="1"/>
  <c r="AC78" i="1"/>
  <c r="AC79" i="1"/>
  <c r="AC81" i="1"/>
  <c r="AC82" i="1"/>
  <c r="AC83" i="1"/>
  <c r="AC85" i="1"/>
  <c r="AC86" i="1"/>
  <c r="AC89" i="1"/>
  <c r="AC91" i="1"/>
  <c r="AC92" i="1"/>
  <c r="AC93" i="1"/>
  <c r="AC77" i="1"/>
  <c r="AC72" i="1"/>
  <c r="AC73" i="1"/>
  <c r="AC74" i="1"/>
  <c r="AC75" i="1"/>
  <c r="AC76" i="1"/>
  <c r="AC62" i="1"/>
  <c r="AC63" i="1"/>
  <c r="AC64" i="1"/>
  <c r="AC65" i="1"/>
  <c r="AC66" i="1"/>
  <c r="AC67" i="1"/>
  <c r="AC68" i="1"/>
  <c r="AC69" i="1"/>
  <c r="AC70" i="1"/>
  <c r="AC54" i="1"/>
  <c r="AC55" i="1"/>
  <c r="AC56" i="1"/>
  <c r="AC57" i="1"/>
  <c r="AC58" i="1"/>
  <c r="AC59" i="1"/>
  <c r="AC60" i="1"/>
  <c r="AC61" i="1"/>
  <c r="AC35" i="1"/>
  <c r="AC36" i="1"/>
  <c r="AC37" i="1"/>
  <c r="AC38" i="1"/>
  <c r="AC39" i="1"/>
  <c r="AC40" i="1"/>
  <c r="AC41" i="1"/>
  <c r="AC42" i="1"/>
  <c r="AC43" i="1"/>
  <c r="AC26" i="1"/>
  <c r="AC27" i="1"/>
  <c r="AC28" i="1"/>
  <c r="AC29" i="1"/>
  <c r="AC30" i="1"/>
  <c r="AC31" i="1"/>
  <c r="AC32" i="1"/>
  <c r="AC34" i="1"/>
  <c r="AC5" i="1"/>
  <c r="AC6" i="1"/>
  <c r="AC7" i="1"/>
  <c r="AC8" i="1"/>
  <c r="AC9" i="1"/>
  <c r="AC10" i="1"/>
  <c r="AC11" i="1"/>
  <c r="AC12" i="1"/>
  <c r="AC13" i="1"/>
  <c r="AC14" i="1"/>
  <c r="AC15" i="1"/>
  <c r="AC16" i="1"/>
  <c r="AC17" i="1"/>
  <c r="AC18" i="1"/>
  <c r="AC19" i="1"/>
  <c r="AC20" i="1"/>
  <c r="AC21" i="1"/>
  <c r="AC22" i="1"/>
  <c r="AC23" i="1"/>
  <c r="AC24" i="1"/>
  <c r="C23" i="5"/>
  <c r="B4" i="10"/>
  <c r="X5" i="1"/>
  <c r="Y5" i="1"/>
  <c r="Z5" i="1"/>
  <c r="AA5" i="1"/>
  <c r="AB5" i="1"/>
  <c r="X6" i="1"/>
  <c r="Y6" i="1"/>
  <c r="Z6" i="1"/>
  <c r="AA6" i="1"/>
  <c r="AB6" i="1"/>
  <c r="X7" i="1"/>
  <c r="Y7" i="1"/>
  <c r="Z7" i="1"/>
  <c r="AA7" i="1"/>
  <c r="AB7" i="1"/>
  <c r="X8" i="1"/>
  <c r="Y8" i="1"/>
  <c r="Z8" i="1"/>
  <c r="AA8" i="1"/>
  <c r="AB8" i="1"/>
  <c r="X9" i="1"/>
  <c r="Y9" i="1"/>
  <c r="Z9" i="1"/>
  <c r="AA9" i="1"/>
  <c r="AB9" i="1"/>
  <c r="X10" i="1"/>
  <c r="Y10" i="1"/>
  <c r="Z10" i="1"/>
  <c r="AA10" i="1"/>
  <c r="AB10" i="1"/>
  <c r="X11" i="1"/>
  <c r="Y11" i="1"/>
  <c r="Z11" i="1"/>
  <c r="AA11" i="1"/>
  <c r="AB11" i="1"/>
  <c r="X12" i="1"/>
  <c r="Y12" i="1"/>
  <c r="Z12" i="1"/>
  <c r="AA12" i="1"/>
  <c r="AB12" i="1"/>
  <c r="X13" i="1"/>
  <c r="Y13" i="1"/>
  <c r="Z13" i="1"/>
  <c r="AA13" i="1"/>
  <c r="AB13" i="1"/>
  <c r="X14" i="1"/>
  <c r="Y14" i="1"/>
  <c r="Z14" i="1"/>
  <c r="AA14" i="1"/>
  <c r="AB14" i="1"/>
  <c r="X15" i="1"/>
  <c r="Y15" i="1"/>
  <c r="Z15" i="1"/>
  <c r="AA15" i="1"/>
  <c r="AB15" i="1"/>
  <c r="X16" i="1"/>
  <c r="Y16" i="1"/>
  <c r="Z16" i="1"/>
  <c r="AA16" i="1"/>
  <c r="AB16" i="1"/>
  <c r="X17" i="1"/>
  <c r="Y17" i="1"/>
  <c r="Z17" i="1"/>
  <c r="AA17" i="1"/>
  <c r="AB17" i="1"/>
  <c r="X18" i="1"/>
  <c r="Y18" i="1"/>
  <c r="Z18" i="1"/>
  <c r="AA18" i="1"/>
  <c r="AB18" i="1"/>
  <c r="X19" i="1"/>
  <c r="Y19" i="1"/>
  <c r="Z19" i="1"/>
  <c r="AA19" i="1"/>
  <c r="AB19" i="1"/>
  <c r="X20" i="1"/>
  <c r="Y20" i="1"/>
  <c r="Z20" i="1"/>
  <c r="AA20" i="1"/>
  <c r="AB20" i="1"/>
  <c r="X21" i="1"/>
  <c r="Y21" i="1"/>
  <c r="Z21" i="1"/>
  <c r="AA21" i="1"/>
  <c r="AB21" i="1"/>
  <c r="X22" i="1"/>
  <c r="Y22" i="1"/>
  <c r="Z22" i="1"/>
  <c r="AA22" i="1"/>
  <c r="AB22" i="1"/>
  <c r="X23" i="1"/>
  <c r="Y23" i="1"/>
  <c r="Z23" i="1"/>
  <c r="AA23" i="1"/>
  <c r="AB23" i="1"/>
  <c r="X24" i="1"/>
  <c r="Y24" i="1"/>
  <c r="Z24" i="1"/>
  <c r="AA24" i="1"/>
  <c r="AB24" i="1"/>
  <c r="X26" i="1"/>
  <c r="Y26" i="1"/>
  <c r="Z26" i="1"/>
  <c r="AA26" i="1"/>
  <c r="AB26" i="1"/>
  <c r="X27" i="1"/>
  <c r="Y27" i="1"/>
  <c r="Z27" i="1"/>
  <c r="AA27" i="1"/>
  <c r="AB27" i="1"/>
  <c r="X28" i="1"/>
  <c r="Y28" i="1"/>
  <c r="Z28" i="1"/>
  <c r="AA28" i="1"/>
  <c r="AB28" i="1"/>
  <c r="X29" i="1"/>
  <c r="Y29" i="1"/>
  <c r="Z29" i="1"/>
  <c r="AA29" i="1"/>
  <c r="AB29" i="1"/>
  <c r="X30" i="1"/>
  <c r="Y30" i="1"/>
  <c r="Z30" i="1"/>
  <c r="AA30" i="1"/>
  <c r="AB30" i="1"/>
  <c r="X31" i="1"/>
  <c r="Y31" i="1"/>
  <c r="Z31" i="1"/>
  <c r="AA31" i="1"/>
  <c r="AB31" i="1"/>
  <c r="X32" i="1"/>
  <c r="Y32" i="1"/>
  <c r="Z32" i="1"/>
  <c r="AA32" i="1"/>
  <c r="AB32" i="1"/>
  <c r="X34" i="1"/>
  <c r="Y34" i="1"/>
  <c r="Z34" i="1"/>
  <c r="AA34" i="1"/>
  <c r="AB34" i="1"/>
  <c r="X35" i="1"/>
  <c r="Y35" i="1"/>
  <c r="Z35" i="1"/>
  <c r="AA35" i="1"/>
  <c r="AB35" i="1"/>
  <c r="X36" i="1"/>
  <c r="Y36" i="1"/>
  <c r="Z36" i="1"/>
  <c r="AA36" i="1"/>
  <c r="AB36" i="1"/>
  <c r="X37" i="1"/>
  <c r="Y37" i="1"/>
  <c r="Z37" i="1"/>
  <c r="AA37" i="1"/>
  <c r="AB37" i="1"/>
  <c r="X38" i="1"/>
  <c r="Y38" i="1"/>
  <c r="Z38" i="1"/>
  <c r="AA38" i="1"/>
  <c r="AB38" i="1"/>
  <c r="X39" i="1"/>
  <c r="Y39" i="1"/>
  <c r="Z39" i="1"/>
  <c r="AA39" i="1"/>
  <c r="AB39" i="1"/>
  <c r="X40" i="1"/>
  <c r="Y40" i="1"/>
  <c r="Z40" i="1"/>
  <c r="AA40" i="1"/>
  <c r="AB40" i="1"/>
  <c r="X41" i="1"/>
  <c r="Y41" i="1"/>
  <c r="Z41" i="1"/>
  <c r="AA41" i="1"/>
  <c r="AB41" i="1"/>
  <c r="X42" i="1"/>
  <c r="Y42" i="1"/>
  <c r="Z42" i="1"/>
  <c r="AA42" i="1"/>
  <c r="AB42" i="1"/>
  <c r="X43" i="1"/>
  <c r="Y43" i="1"/>
  <c r="Z43" i="1"/>
  <c r="AA43" i="1"/>
  <c r="AB43" i="1"/>
  <c r="X44" i="1"/>
  <c r="Y44" i="1"/>
  <c r="Z44" i="1"/>
  <c r="AA44" i="1"/>
  <c r="AB44" i="1"/>
  <c r="X45" i="1"/>
  <c r="Y45" i="1"/>
  <c r="Z45" i="1"/>
  <c r="AA45" i="1"/>
  <c r="AB45" i="1"/>
  <c r="X46" i="1"/>
  <c r="Y46" i="1"/>
  <c r="Z46" i="1"/>
  <c r="AA46" i="1"/>
  <c r="AB46" i="1"/>
  <c r="X47" i="1"/>
  <c r="Y47" i="1"/>
  <c r="Z47" i="1"/>
  <c r="AA47" i="1"/>
  <c r="AB47" i="1"/>
  <c r="X48" i="1"/>
  <c r="Y48" i="1"/>
  <c r="Z48" i="1"/>
  <c r="AA48" i="1"/>
  <c r="AB48" i="1"/>
  <c r="X49" i="1"/>
  <c r="Y49" i="1"/>
  <c r="Z49" i="1"/>
  <c r="AA49" i="1"/>
  <c r="AB49" i="1"/>
  <c r="X51" i="1"/>
  <c r="Y51" i="1"/>
  <c r="Z51" i="1"/>
  <c r="AA51" i="1"/>
  <c r="AB51" i="1"/>
  <c r="X52" i="1"/>
  <c r="Y52" i="1"/>
  <c r="Z52" i="1"/>
  <c r="AA52" i="1"/>
  <c r="AB52" i="1"/>
  <c r="X53" i="1"/>
  <c r="Y53" i="1"/>
  <c r="Z53" i="1"/>
  <c r="AA53" i="1"/>
  <c r="AB53" i="1"/>
  <c r="X54" i="1"/>
  <c r="Y54" i="1"/>
  <c r="Z54" i="1"/>
  <c r="AA54" i="1"/>
  <c r="AB54" i="1"/>
  <c r="X55" i="1"/>
  <c r="Y55" i="1"/>
  <c r="Z55" i="1"/>
  <c r="AA55" i="1"/>
  <c r="AB55" i="1"/>
  <c r="X56" i="1"/>
  <c r="Y56" i="1"/>
  <c r="Z56" i="1"/>
  <c r="AA56" i="1"/>
  <c r="AB56" i="1"/>
  <c r="X57" i="1"/>
  <c r="Y57" i="1"/>
  <c r="Z57" i="1"/>
  <c r="AA57" i="1"/>
  <c r="AB57" i="1"/>
  <c r="X58" i="1"/>
  <c r="Y58" i="1"/>
  <c r="Z58" i="1"/>
  <c r="AA58" i="1"/>
  <c r="AB58" i="1"/>
  <c r="X59" i="1"/>
  <c r="Y59" i="1"/>
  <c r="Z59" i="1"/>
  <c r="AA59" i="1"/>
  <c r="AB59" i="1"/>
  <c r="X60" i="1"/>
  <c r="Y60" i="1"/>
  <c r="Z60" i="1"/>
  <c r="AA60" i="1"/>
  <c r="AB60" i="1"/>
  <c r="X61" i="1"/>
  <c r="Y61" i="1"/>
  <c r="Z61" i="1"/>
  <c r="AA61" i="1"/>
  <c r="AB61" i="1"/>
  <c r="X62" i="1"/>
  <c r="Y62" i="1"/>
  <c r="Z62" i="1"/>
  <c r="AA62" i="1"/>
  <c r="AB62" i="1"/>
  <c r="X63" i="1"/>
  <c r="Y63" i="1"/>
  <c r="Z63" i="1"/>
  <c r="AA63" i="1"/>
  <c r="AB63" i="1"/>
  <c r="X64" i="1"/>
  <c r="Y64" i="1"/>
  <c r="Z64" i="1"/>
  <c r="AA64" i="1"/>
  <c r="AB64" i="1"/>
  <c r="X65" i="1"/>
  <c r="Y65" i="1"/>
  <c r="Z65" i="1"/>
  <c r="AA65" i="1"/>
  <c r="AB65" i="1"/>
  <c r="X66" i="1"/>
  <c r="Y66" i="1"/>
  <c r="Z66" i="1"/>
  <c r="AA66" i="1"/>
  <c r="AB66" i="1"/>
  <c r="X67" i="1"/>
  <c r="Y67" i="1"/>
  <c r="Z67" i="1"/>
  <c r="AA67" i="1"/>
  <c r="AB67" i="1"/>
  <c r="X68" i="1"/>
  <c r="Y68" i="1"/>
  <c r="Z68" i="1"/>
  <c r="AA68" i="1"/>
  <c r="AB68" i="1"/>
  <c r="X69" i="1"/>
  <c r="Y69" i="1"/>
  <c r="Z69" i="1"/>
  <c r="AA69" i="1"/>
  <c r="AB69" i="1"/>
  <c r="X70" i="1"/>
  <c r="Y70" i="1"/>
  <c r="Z70" i="1"/>
  <c r="AA70" i="1"/>
  <c r="AB70" i="1"/>
  <c r="X72" i="1"/>
  <c r="Y72" i="1"/>
  <c r="Z72" i="1"/>
  <c r="AA72" i="1"/>
  <c r="AB72" i="1"/>
  <c r="X73" i="1"/>
  <c r="Y73" i="1"/>
  <c r="Z73" i="1"/>
  <c r="AA73" i="1"/>
  <c r="AB73" i="1"/>
  <c r="X74" i="1"/>
  <c r="Y74" i="1"/>
  <c r="Z74" i="1"/>
  <c r="AA74" i="1"/>
  <c r="AB74" i="1"/>
  <c r="X75" i="1"/>
  <c r="Y75" i="1"/>
  <c r="Z75" i="1"/>
  <c r="AA75" i="1"/>
  <c r="AB75" i="1"/>
  <c r="X76" i="1"/>
  <c r="Y76" i="1"/>
  <c r="Z76" i="1"/>
  <c r="AA76" i="1"/>
  <c r="AB76" i="1"/>
  <c r="X77" i="1"/>
  <c r="Y77" i="1"/>
  <c r="Z77" i="1"/>
  <c r="AA77" i="1"/>
  <c r="AB77" i="1"/>
  <c r="X78" i="1"/>
  <c r="Y78" i="1"/>
  <c r="Z78" i="1"/>
  <c r="AA78" i="1"/>
  <c r="AB78" i="1"/>
  <c r="X79" i="1"/>
  <c r="Y79" i="1"/>
  <c r="Z79" i="1"/>
  <c r="AA79" i="1"/>
  <c r="AB79" i="1"/>
  <c r="X81" i="1"/>
  <c r="Y81" i="1"/>
  <c r="Z81" i="1"/>
  <c r="AA81" i="1"/>
  <c r="AB81" i="1"/>
  <c r="X82" i="1"/>
  <c r="Y82" i="1"/>
  <c r="Z82" i="1"/>
  <c r="AA82" i="1"/>
  <c r="AB82" i="1"/>
  <c r="X83" i="1"/>
  <c r="Y83" i="1"/>
  <c r="Z83" i="1"/>
  <c r="AA83" i="1"/>
  <c r="AB83" i="1"/>
  <c r="X85" i="1"/>
  <c r="Y85" i="1"/>
  <c r="Z85" i="1"/>
  <c r="AA85" i="1"/>
  <c r="AB85" i="1"/>
  <c r="X86" i="1"/>
  <c r="Y86" i="1"/>
  <c r="Z86" i="1"/>
  <c r="AA86" i="1"/>
  <c r="AB86" i="1"/>
  <c r="X89" i="1"/>
  <c r="Y89" i="1"/>
  <c r="Z89" i="1"/>
  <c r="AA89" i="1"/>
  <c r="AB89" i="1"/>
  <c r="X91" i="1"/>
  <c r="Y91" i="1"/>
  <c r="Z91" i="1"/>
  <c r="AA91" i="1"/>
  <c r="AB91" i="1"/>
  <c r="X92" i="1"/>
  <c r="Y92" i="1"/>
  <c r="Z92" i="1"/>
  <c r="AA92" i="1"/>
  <c r="AB92" i="1"/>
  <c r="X93" i="1"/>
  <c r="Y93" i="1"/>
  <c r="Z93" i="1"/>
  <c r="AA93" i="1"/>
  <c r="AB93" i="1"/>
  <c r="X96" i="1"/>
  <c r="Y96" i="1"/>
  <c r="Z96" i="1"/>
  <c r="AA96" i="1"/>
  <c r="AB96" i="1"/>
  <c r="X97" i="1"/>
  <c r="Y97" i="1"/>
  <c r="Z97" i="1"/>
  <c r="AA97" i="1"/>
  <c r="AB97" i="1"/>
  <c r="X98" i="1"/>
  <c r="Y98" i="1"/>
  <c r="Z98" i="1"/>
  <c r="AA98" i="1"/>
  <c r="AB98" i="1"/>
  <c r="X99" i="1"/>
  <c r="Y99" i="1"/>
  <c r="Z99" i="1"/>
  <c r="AA99" i="1"/>
  <c r="AB99" i="1"/>
  <c r="X100" i="1"/>
  <c r="Y100" i="1"/>
  <c r="Z100" i="1"/>
  <c r="AA100" i="1"/>
  <c r="AB100" i="1"/>
  <c r="X101" i="1"/>
  <c r="Y101" i="1"/>
  <c r="Z101" i="1"/>
  <c r="AA101" i="1"/>
  <c r="AB101" i="1"/>
  <c r="X102" i="1"/>
  <c r="Y102" i="1"/>
  <c r="Z102" i="1"/>
  <c r="AA102" i="1"/>
  <c r="AB102" i="1"/>
  <c r="X103" i="1"/>
  <c r="Y103" i="1"/>
  <c r="Z103" i="1"/>
  <c r="AA103" i="1"/>
  <c r="AB103" i="1"/>
  <c r="X104" i="1"/>
  <c r="Y104" i="1"/>
  <c r="Z104" i="1"/>
  <c r="AA104" i="1"/>
  <c r="AB104" i="1"/>
  <c r="X105" i="1"/>
  <c r="Y105" i="1"/>
  <c r="Z105" i="1"/>
  <c r="AA105" i="1"/>
  <c r="AB105" i="1"/>
  <c r="X106" i="1"/>
  <c r="Y106" i="1"/>
  <c r="Z106" i="1"/>
  <c r="AA106" i="1"/>
  <c r="AB106" i="1"/>
  <c r="X107" i="1"/>
  <c r="Y107" i="1"/>
  <c r="Z107" i="1"/>
  <c r="AA107" i="1"/>
  <c r="AB107" i="1"/>
  <c r="X108" i="1"/>
  <c r="Y108" i="1"/>
  <c r="Z108" i="1"/>
  <c r="AA108" i="1"/>
  <c r="AB108" i="1"/>
  <c r="AD5" i="1" l="1"/>
  <c r="AD74" i="1"/>
  <c r="AD67" i="1"/>
  <c r="AD63" i="1"/>
  <c r="AD61" i="1"/>
  <c r="AD57" i="1"/>
  <c r="AD52" i="1"/>
  <c r="AD48" i="1"/>
  <c r="AD46" i="1"/>
  <c r="AD43" i="1"/>
  <c r="AD40" i="1"/>
  <c r="AD38" i="1"/>
  <c r="AD36" i="1"/>
  <c r="AD34" i="1"/>
  <c r="AD29" i="1"/>
  <c r="AD22" i="1"/>
  <c r="AD18" i="1"/>
  <c r="AD16" i="1"/>
  <c r="AD14" i="1"/>
  <c r="AD11" i="1"/>
  <c r="AD7" i="1"/>
  <c r="AD53" i="1"/>
  <c r="AD107" i="1"/>
  <c r="AD103" i="1"/>
  <c r="AD106" i="1"/>
  <c r="AD102" i="1"/>
  <c r="AD99" i="1"/>
  <c r="AD96" i="1"/>
  <c r="AD65" i="1"/>
  <c r="AD42" i="1"/>
  <c r="AD24" i="1"/>
  <c r="AD20" i="1"/>
  <c r="AD9" i="1"/>
  <c r="AD108" i="1"/>
  <c r="AD105" i="1"/>
  <c r="AD104" i="1"/>
  <c r="AD93" i="1"/>
  <c r="AD92" i="1"/>
  <c r="AD86" i="1"/>
  <c r="AD85" i="1"/>
  <c r="AD81" i="1"/>
  <c r="AD79" i="1"/>
  <c r="AD77" i="1"/>
  <c r="AE77" i="1" s="1"/>
  <c r="D15" i="13" s="1"/>
  <c r="E15" i="13" s="1"/>
  <c r="AD76" i="1"/>
  <c r="AD73" i="1"/>
  <c r="AD72" i="1"/>
  <c r="AD68" i="1"/>
  <c r="AD64" i="1"/>
  <c r="AD60" i="1"/>
  <c r="AD59" i="1"/>
  <c r="AD56" i="1"/>
  <c r="AD55" i="1"/>
  <c r="AD44" i="1"/>
  <c r="AD41" i="1"/>
  <c r="AD37" i="1"/>
  <c r="AD32" i="1"/>
  <c r="AD30" i="1"/>
  <c r="AD28" i="1"/>
  <c r="AD26" i="1"/>
  <c r="AD23" i="1"/>
  <c r="AD19" i="1"/>
  <c r="AD15" i="1"/>
  <c r="AD12" i="1"/>
  <c r="AD8" i="1"/>
  <c r="AD100" i="1"/>
  <c r="AD98" i="1"/>
  <c r="AD89" i="1"/>
  <c r="AD82" i="1"/>
  <c r="AD69" i="1"/>
  <c r="AD49" i="1"/>
  <c r="AD45" i="1"/>
  <c r="AD13" i="1"/>
  <c r="AD101" i="1"/>
  <c r="AD97" i="1"/>
  <c r="AD51" i="1"/>
  <c r="AD47" i="1"/>
  <c r="AD31" i="1"/>
  <c r="AD27" i="1"/>
  <c r="AD91" i="1"/>
  <c r="AD83" i="1"/>
  <c r="AD78" i="1"/>
  <c r="AD75" i="1"/>
  <c r="AD70" i="1"/>
  <c r="AD66" i="1"/>
  <c r="AD62" i="1"/>
  <c r="AD58" i="1"/>
  <c r="AD54" i="1"/>
  <c r="AD39" i="1"/>
  <c r="AD35" i="1"/>
  <c r="AD21" i="1"/>
  <c r="AD17" i="1"/>
  <c r="AD10" i="1"/>
  <c r="AD6" i="1"/>
  <c r="AE54" i="1" l="1"/>
  <c r="AE26" i="1"/>
  <c r="AE45" i="1"/>
  <c r="AE72" i="1"/>
  <c r="D14" i="13" s="1"/>
  <c r="E14" i="13" s="1"/>
  <c r="AE35" i="1"/>
  <c r="AE62" i="1"/>
  <c r="D13" i="13" s="1"/>
  <c r="E13" i="13" s="1"/>
  <c r="AE78" i="1"/>
  <c r="D16" i="13" s="1"/>
  <c r="E16" i="13" s="1"/>
  <c r="D10" i="13"/>
  <c r="E10" i="13" s="1"/>
  <c r="AE44" i="1"/>
  <c r="AE96" i="1"/>
  <c r="D17" i="13" s="1"/>
  <c r="E17" i="13" s="1"/>
  <c r="AE103" i="1"/>
  <c r="D18" i="13" s="1"/>
  <c r="E18" i="13" s="1"/>
  <c r="AE5" i="1"/>
  <c r="D12" i="13"/>
  <c r="E12" i="13" s="1"/>
  <c r="D9" i="13"/>
  <c r="E9" i="13" s="1"/>
  <c r="D11" i="13"/>
  <c r="E11" i="13" s="1"/>
  <c r="D8" i="13"/>
  <c r="E8" i="13" s="1"/>
  <c r="AE110" i="1" l="1"/>
  <c r="D7" i="13"/>
  <c r="E7" i="13" s="1"/>
  <c r="AE109" i="1"/>
  <c r="A4" i="10" s="1"/>
</calcChain>
</file>

<file path=xl/sharedStrings.xml><?xml version="1.0" encoding="utf-8"?>
<sst xmlns="http://schemas.openxmlformats.org/spreadsheetml/2006/main" count="524" uniqueCount="466">
  <si>
    <t>F</t>
  </si>
  <si>
    <t>NO.</t>
  </si>
  <si>
    <t>Misión, visión y valores</t>
  </si>
  <si>
    <t>Gestión empresarial</t>
  </si>
  <si>
    <t>Comunicación, transparencia y rendición de cuentas</t>
  </si>
  <si>
    <t>Medidas anticorrupción</t>
  </si>
  <si>
    <t>EVIDENCIAS</t>
  </si>
  <si>
    <t>NE</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</si>
  <si>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</si>
  <si>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</si>
  <si>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</si>
  <si>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</si>
  <si>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</si>
  <si>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</si>
  <si>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</si>
  <si>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</si>
  <si>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</si>
  <si>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</si>
  <si>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</si>
  <si>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</si>
  <si>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</si>
  <si>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</si>
  <si>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</si>
  <si>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</si>
  <si>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</si>
  <si>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</si>
  <si>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</si>
  <si>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</si>
  <si>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</si>
  <si>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</si>
  <si>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</si>
  <si>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</si>
  <si>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</si>
  <si>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Derecho de asociación</t>
  </si>
  <si>
    <t>Respeto al derecho laboral de los trabajadores</t>
  </si>
  <si>
    <t>Salud, seguridad e higiene en el trabajo</t>
  </si>
  <si>
    <t>Protección civil</t>
  </si>
  <si>
    <t>Desarrollo humano y formación del personal</t>
  </si>
  <si>
    <t>Inversionistas</t>
  </si>
  <si>
    <t>Inversión y rendimientos justos</t>
  </si>
  <si>
    <t>Proveedores</t>
  </si>
  <si>
    <t>Selección, contratación y pago a proveedores</t>
  </si>
  <si>
    <t>Desarrollo de proveedores</t>
  </si>
  <si>
    <t>Clientes</t>
  </si>
  <si>
    <t>Protección de la salud y la seguridad de los consumidores</t>
  </si>
  <si>
    <t>Atención y satisfacción del cliente</t>
  </si>
  <si>
    <t>Resolución de quejas y controversias</t>
  </si>
  <si>
    <t>Prácticas comerciales</t>
  </si>
  <si>
    <t>Mercadotecnia y publicidad responsable y transparente</t>
  </si>
  <si>
    <t>Protección y privacidad de los datos de los consumidores</t>
  </si>
  <si>
    <t>Competencia</t>
  </si>
  <si>
    <t>Competencia justa y honesta</t>
  </si>
  <si>
    <t>Autoridad y legalidad</t>
  </si>
  <si>
    <t>Medio ambiente</t>
  </si>
  <si>
    <t>Uso sustentable de recursos naturales</t>
  </si>
  <si>
    <t>Desarrollo social y comunitario</t>
  </si>
  <si>
    <t>Impulso al desarrollo social</t>
  </si>
  <si>
    <t>Acciones para el desarrollo comunitario</t>
  </si>
  <si>
    <t>Procesos y mejora continua</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</si>
  <si>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</si>
  <si>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</si>
  <si>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</si>
  <si>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</si>
  <si>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</si>
  <si>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</si>
  <si>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</si>
  <si>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</si>
  <si>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</si>
  <si>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</si>
  <si>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</si>
  <si>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</si>
  <si>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</si>
  <si>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</si>
  <si>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</si>
  <si>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</si>
  <si>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</si>
  <si>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</si>
  <si>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</si>
  <si>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</si>
  <si>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</si>
  <si>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</si>
  <si>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</si>
  <si>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</si>
  <si>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</si>
  <si>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</si>
  <si>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</si>
  <si>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</si>
  <si>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</si>
  <si>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</si>
  <si>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</si>
  <si>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</si>
  <si>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</si>
  <si>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</si>
  <si>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t>Normas Mexicanas (NMX) aplicables al subsector Convenciones, Ferias y Exposiciones</t>
  </si>
  <si>
    <r>
      <t>NMX-CC-9001-IMNC-2008  (Equivalente nacional de ISO 9001:2008).</t>
    </r>
    <r>
      <rPr>
        <sz val="11"/>
        <color theme="1"/>
        <rFont val="Soberana Sans Light"/>
        <family val="3"/>
      </rPr>
      <t xml:space="preserve"> Sistemas de gestión de la calidad. Requisitos</t>
    </r>
  </si>
  <si>
    <r>
      <rPr>
        <b/>
        <sz val="11"/>
        <color theme="1"/>
        <rFont val="Soberana Sans Light"/>
        <family val="3"/>
      </rPr>
      <t xml:space="preserve">NMX-CC-9004-IMNC-2009 </t>
    </r>
    <r>
      <rPr>
        <sz val="11"/>
        <color theme="1"/>
        <rFont val="Soberana Sans Light"/>
        <family val="3"/>
      </rPr>
      <t>Gestión para el éxito sostenido para una organización – Enfoque de gestión de la calidad</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</si>
  <si>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</si>
  <si>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NMX-CC-10002-INMC-2005 ISO 10002:2004. COPANT/ISO 10002:2004
</t>
    </r>
    <r>
      <rPr>
        <sz val="11"/>
        <color theme="1"/>
        <rFont val="Soberana Sans Light"/>
        <family val="3"/>
      </rPr>
      <t>Gestión de la calidad. Satisfacción del cliente. Directrices para el tratamiento de las quejas en las organizaciones</t>
    </r>
  </si>
  <si>
    <r>
      <rPr>
        <b/>
        <sz val="11"/>
        <color theme="1"/>
        <rFont val="Soberana Sans Light"/>
        <family val="3"/>
      </rPr>
      <t>NMX-R-050-SCFI-2006. (Secretaría de Economía)</t>
    </r>
    <r>
      <rPr>
        <sz val="11"/>
        <color theme="1"/>
        <rFont val="Soberana Sans Light"/>
        <family val="3"/>
      </rPr>
      <t xml:space="preserve"> Accesibilidad de personas con discapacidad</t>
    </r>
  </si>
  <si>
    <r>
      <rPr>
        <b/>
        <sz val="11"/>
        <color theme="1"/>
        <rFont val="Soberana Sans Light"/>
        <family val="3"/>
      </rPr>
      <t xml:space="preserve">NMX-SAST-26000-IMNC-2011 </t>
    </r>
    <r>
      <rPr>
        <sz val="11"/>
        <color theme="1"/>
        <rFont val="Soberana Sans Light"/>
        <family val="3"/>
      </rPr>
      <t>Guía de Responsabilidad Social</t>
    </r>
  </si>
  <si>
    <r>
      <rPr>
        <b/>
        <sz val="11"/>
        <color theme="1"/>
        <rFont val="Soberana Sans Light"/>
        <family val="3"/>
      </rPr>
      <t xml:space="preserve">NMX-R-025-SCFI-2012 </t>
    </r>
    <r>
      <rPr>
        <sz val="11"/>
        <color theme="1"/>
        <rFont val="Soberana Sans Light"/>
        <family val="3"/>
      </rPr>
      <t>Para la Igualdad Laboral entre Mujeres y Hombres (Cancela a la NMX-R-025-SCFI-2009)</t>
    </r>
  </si>
  <si>
    <r>
      <rPr>
        <b/>
        <sz val="11"/>
        <color theme="1"/>
        <rFont val="Soberana Sans Light"/>
        <family val="3"/>
      </rPr>
      <t xml:space="preserve">PROY-NMX-TT-25639-1-IMNC-2009  </t>
    </r>
    <r>
      <rPr>
        <sz val="11"/>
        <color theme="1"/>
        <rFont val="Soberana Sans Light"/>
        <family val="3"/>
      </rPr>
      <t>Exposiciones, Espectáculos, Ferias y Convenciones-parte 1: vocabulario</t>
    </r>
  </si>
  <si>
    <r>
      <rPr>
        <b/>
        <sz val="11"/>
        <color theme="1"/>
        <rFont val="Soberana Sans Light"/>
        <family val="3"/>
      </rPr>
      <t xml:space="preserve">PROY-NMX-TT-25639-2-IMNC-2009  </t>
    </r>
    <r>
      <rPr>
        <sz val="11"/>
        <color theme="1"/>
        <rFont val="Soberana Sans Light"/>
        <family val="3"/>
      </rPr>
      <t>Exposiciones, Espectáculos, Ferias y Convenciones-parte 2: procedimientos de medición para propósitos estadísticos</t>
    </r>
  </si>
  <si>
    <r>
      <rPr>
        <b/>
        <sz val="11"/>
        <color theme="1"/>
        <rFont val="Soberana Sans Light"/>
        <family val="3"/>
      </rPr>
      <t>PROY-NMX-TT-18513-IMNC-2009</t>
    </r>
    <r>
      <rPr>
        <sz val="11"/>
        <color theme="1"/>
        <rFont val="Soberana Sans Light"/>
        <family val="3"/>
      </rPr>
      <t xml:space="preserve"> Servicios turísticos-hoteles y otros tipos de alojamientos turísticos-terminología</t>
    </r>
  </si>
  <si>
    <r>
      <t xml:space="preserve">Distintivo M
</t>
    </r>
    <r>
      <rPr>
        <sz val="11"/>
        <color theme="1"/>
        <rFont val="Soberana Sans Light"/>
        <family val="3"/>
      </rPr>
      <t>Programa de Calidad Moderniza. Sistema de gestión M. SECRETARÍA DE TURISMO</t>
    </r>
  </si>
  <si>
    <r>
      <rPr>
        <b/>
        <sz val="11"/>
        <color theme="1"/>
        <rFont val="Soberana Sans Light"/>
        <family val="3"/>
      </rPr>
      <t xml:space="preserve">Distintivo “Empresa Incluyente Ricardo Rincón Gallardo”
</t>
    </r>
    <r>
      <rPr>
        <sz val="11"/>
        <color theme="1"/>
        <rFont val="Soberana Sans Light"/>
        <family val="3"/>
      </rPr>
      <t>(SECRETARÍA DEL TRABAJO Y PREVISIÓN SOCIAL)</t>
    </r>
  </si>
  <si>
    <r>
      <t>Distintivo Empresa Familiarmente Responsable</t>
    </r>
    <r>
      <rPr>
        <sz val="11"/>
        <color theme="1"/>
        <rFont val="Soberana Sans Light"/>
        <family val="3"/>
      </rPr>
      <t xml:space="preserve"> (SECRETARÍA DEL TRABAJO Y PREVISIÓN SOCIAL)</t>
    </r>
  </si>
  <si>
    <r>
      <rPr>
        <b/>
        <sz val="11"/>
        <color theme="1"/>
        <rFont val="Soberana Sans Light"/>
        <family val="3"/>
      </rPr>
      <t xml:space="preserve">CMP </t>
    </r>
    <r>
      <rPr>
        <sz val="11"/>
        <color theme="1"/>
        <rFont val="Soberana Sans Light"/>
        <family val="3"/>
      </rPr>
      <t>Certified Meeting Professional</t>
    </r>
  </si>
  <si>
    <r>
      <rPr>
        <b/>
        <sz val="11"/>
        <color theme="1"/>
        <rFont val="Soberana Sans Light"/>
        <family val="3"/>
      </rPr>
      <t xml:space="preserve">CASE </t>
    </r>
    <r>
      <rPr>
        <sz val="11"/>
        <color theme="1"/>
        <rFont val="Soberana Sans Light"/>
        <family val="3"/>
      </rPr>
      <t>Certified Association Sales Executive</t>
    </r>
  </si>
  <si>
    <r>
      <rPr>
        <b/>
        <sz val="11"/>
        <color theme="1"/>
        <rFont val="Soberana Sans Light"/>
        <family val="3"/>
      </rPr>
      <t xml:space="preserve">CMM </t>
    </r>
    <r>
      <rPr>
        <sz val="11"/>
        <color theme="1"/>
        <rFont val="Soberana Sans Light"/>
        <family val="3"/>
      </rPr>
      <t>Certification in Meeting Management</t>
    </r>
  </si>
  <si>
    <r>
      <rPr>
        <b/>
        <sz val="11"/>
        <color theme="1"/>
        <rFont val="Soberana Sans Light"/>
        <family val="3"/>
      </rPr>
      <t xml:space="preserve">CEM </t>
    </r>
    <r>
      <rPr>
        <sz val="11"/>
        <color theme="1"/>
        <rFont val="Soberana Sans Light"/>
        <family val="3"/>
      </rPr>
      <t>Certified in Exhibition Management</t>
    </r>
  </si>
  <si>
    <r>
      <rPr>
        <b/>
        <sz val="11"/>
        <color theme="1"/>
        <rFont val="Soberana Sans Light"/>
        <family val="3"/>
      </rPr>
      <t xml:space="preserve">Distintivo “S” </t>
    </r>
    <r>
      <rPr>
        <sz val="11"/>
        <color theme="1"/>
        <rFont val="Soberana Sans Light"/>
        <family val="3"/>
      </rPr>
      <t>(SECTUR)</t>
    </r>
  </si>
  <si>
    <t>Subsector Convenciones, Ferias y Exposiciones</t>
  </si>
  <si>
    <t>El establecimiento cuenta con misión, visión y valores alineados al SNCT</t>
  </si>
  <si>
    <t>Misión</t>
  </si>
  <si>
    <t>Visión</t>
  </si>
  <si>
    <t>Valores</t>
  </si>
  <si>
    <t>Código de ética o de conducta</t>
  </si>
  <si>
    <t>El código de conducta tiene el objetivo de mejorar la satisfacción del cliente</t>
  </si>
  <si>
    <t>Establece un código de ética o de conducta que contiene los principios y valores del negocio alineados al SNCT</t>
  </si>
  <si>
    <t>Da a conocer el código de ética o de conducta a sus partes interesadas, entre ellas sus trabajadores y clientes.</t>
  </si>
  <si>
    <t>El establecimiento tiene un enfoque claro de sus metas</t>
  </si>
  <si>
    <t>Cuenta con un Plan de Negocios.</t>
  </si>
  <si>
    <t>El plan de negocios tiene objetivos y metas definidos</t>
  </si>
  <si>
    <t>Tiene establecidos a los responsables de que los objetivos y metas se lleven a cabo</t>
  </si>
  <si>
    <t>Cuenta con los medios, instrumentos o mecanismos para evaluar hasta qué punto o en qué medida se están logrando los objetivos</t>
  </si>
  <si>
    <t>Cuenta con un organigrama</t>
  </si>
  <si>
    <t xml:space="preserve">Cuenta con Manual de Políticas </t>
  </si>
  <si>
    <t>Cuenta con Manual de procedimientos</t>
  </si>
  <si>
    <t>Informa al personal y organiza reuniones para dar a conocer objetivos, metas y políticas del negocio.</t>
  </si>
  <si>
    <t>Cuenta con un proceso financiero: supervisión contable y financiera, planificación fiscal y, supervisión y control de indicadores internos.</t>
  </si>
  <si>
    <t>Cuenta con sistemas de comunicación internos</t>
  </si>
  <si>
    <t>El establecimiento muestra conductas honestas</t>
  </si>
  <si>
    <t>Prohíbe prácticas ilegales: corrupción, extorsión y soborno, doble contabilidad,  e implementa políticas y prácticas que las combatan.</t>
  </si>
  <si>
    <t>El establecimiento difunde políticas de derechos humanos</t>
  </si>
  <si>
    <t>Promueve la igualdad de oportunidades y respeta los derechos humanos de todos sus trabajadores.</t>
  </si>
  <si>
    <t>Cuenta con mecanismos para reportar situaciones de acoso sin temor a represalias</t>
  </si>
  <si>
    <t>Tiene políticas y acciones que prohíben el trabajo infantil (menores de 14 años), de acuerdo con la legislación nacional.</t>
  </si>
  <si>
    <t>Igualdad</t>
  </si>
  <si>
    <t>Promueve la igualdad de los trabajadores sin distinción de: raza, color, género, edad, religión, etnia o procedencia social, motivos económicos, discapacidad, embarazo, afiliación política u opiniones políticas, ser portador o padecer VIH/SIDA, entre otros.</t>
  </si>
  <si>
    <t>El establecimiento promueve la equidad de género</t>
  </si>
  <si>
    <t>Promueve que todo trabajo sea desempeñado por mujeres y hombres en condiciones de igualdad, reconocidos legalmente como trabajadores.</t>
  </si>
  <si>
    <t>Evita pedir requisitos laborables que puedan generar desigualdad</t>
  </si>
  <si>
    <t>Inclusión laboral</t>
  </si>
  <si>
    <t>Tiene políticas que favorecen la inclusión laboral</t>
  </si>
  <si>
    <t>Libertad de Asociación</t>
  </si>
  <si>
    <t>Se permite la libertad de asociación de grupos de colaboradores y/o sindicato al interior del negocio.</t>
  </si>
  <si>
    <t>El establecimiento promueve los derechos de los trabajadores</t>
  </si>
  <si>
    <t>Establece lineamientos, políticas y procedimientos para gestionar recursos humanos: reclutamiento, selección, contratación-contrato de trabajo, inducción, capacitación, previsión social, jubilación.</t>
  </si>
  <si>
    <t>Comisión de Seguridad</t>
  </si>
  <si>
    <t>Declara las condiciones de seguridad y salud que prevalecen en su centro de trabajo</t>
  </si>
  <si>
    <t>Protocolos</t>
  </si>
  <si>
    <t>Cuenta con el equipo de seguridad y se le proporciona a los empleados en forma gratuita.</t>
  </si>
  <si>
    <t>Capacitación</t>
  </si>
  <si>
    <t>Cuenta con una política integral de capacitación continua donde se incluye: inducción, legislación para el subsector, calidad en el servicio, perfiles de los clientes (según procedencia del turista), conservación del ambiente, temas sociales, desarrollo personal y profesional, atención  a personas con discapacidad, código de conducta, entre otros temas.</t>
  </si>
  <si>
    <t>Cuenta con mecanismos para evaluar el cumplimiento y calidad de los programas de capacitación y da seguimiento a los resultados.</t>
  </si>
  <si>
    <t>Prácticas saludables</t>
  </si>
  <si>
    <t>Elección de proveedores</t>
  </si>
  <si>
    <t>Cuenta con una política de selección de proveedores con criterios de precio, calidad, entrega y confianza.</t>
  </si>
  <si>
    <t>Cuenta con un procedimiento para gestionar compras.</t>
  </si>
  <si>
    <t>Cuenta con una guía o lista de proveedores seleccionados.</t>
  </si>
  <si>
    <t>Cuenta con una política de pago a proveedores.</t>
  </si>
  <si>
    <t>Calidad de la proveeduría y alineamiento a la Responsabilidad Social y ambiental</t>
  </si>
  <si>
    <t>Responsabilidad Social</t>
  </si>
  <si>
    <t>Solicita por escrito las condiciones en que se deben transportar, entregar, y manipular los productos requeridos, y sus características organolépticas.</t>
  </si>
  <si>
    <t>Cuenta con políticas de no darle trabajo a un proveedor que tenga como práctica el trabajo forzado; si éstos contratan a menores de edad en el desempeño de sus procesos; y, si están comprometidos con la responsabilidad social.</t>
  </si>
  <si>
    <t>Los procesos de compra de bienes y servicios son claros y transparentes</t>
  </si>
  <si>
    <t>Mejora continua</t>
  </si>
  <si>
    <t>Se involucra en el desarrollo de sus proveedores en proyectos que significan mejoras en los procesos.</t>
  </si>
  <si>
    <t>Da preferencia a proveedores locales y/o a empresas Socialmente Responsables</t>
  </si>
  <si>
    <t>Se promueve la  transparencia en la información al consumidor de los posibles riesgos de los productos o servicios que ofrece el negocio.</t>
  </si>
  <si>
    <t>Los procesos están alineados a las políticas y objetivos de calidad</t>
  </si>
  <si>
    <t>Procedimientos</t>
  </si>
  <si>
    <t>Cuenta  con una política que indica el compromiso de servicio a la venta y a la post-venta que se tiene con los clientes</t>
  </si>
  <si>
    <t>Cuenta con un procedimiento para la prestación del servicio al cliente.</t>
  </si>
  <si>
    <t>Establece un procedimiento para conocer la satisfacción de sus clientes</t>
  </si>
  <si>
    <t>Establece el registro y seguimiento de las quejas y controversias atendidas.</t>
  </si>
  <si>
    <t>Prácticas comerciales justas y responsables</t>
  </si>
  <si>
    <t>Políticas</t>
  </si>
  <si>
    <t>Tiene establecido un código o políticas sobre prácticas comerciales justas y responsables (ejemplo: evitar prácticas de información falsa o engañosa en la publicidad de su servicio).</t>
  </si>
  <si>
    <t>Promueve precios y condiciones de comercialización claras y coinciden con el producto o servicio que se ofrece</t>
  </si>
  <si>
    <t>Establece las garantías sobre sus productos o servicios en forma transparente y sin letra chiquita</t>
  </si>
  <si>
    <t>Mercadotecnia</t>
  </si>
  <si>
    <t>Cuenta con un plan de mercadotecnia: ventas, precios, productos-servicios, distribución y promoción, con criterios éticos</t>
  </si>
  <si>
    <t>Publicidad</t>
  </si>
  <si>
    <t>La publicidad que realiza no genera falsas expectativas</t>
  </si>
  <si>
    <t>La Publicidad está alineada a los valores de la organización</t>
  </si>
  <si>
    <t>Dispone de una página web</t>
  </si>
  <si>
    <t>Protección de datos</t>
  </si>
  <si>
    <t>Protege la privacidad y los datos de carácter personal de los consumidores, mediante salvaguardas adecuadas de seguridad.</t>
  </si>
  <si>
    <t>No revela, ni pone a disposición, ni usa los datos de carácter personal, para propósitos distintos de aquellos especificados, incluido el marketing, excepto cuando exista consentimiento informado y voluntario del consumidor.</t>
  </si>
  <si>
    <t>Respeto a los derechos de propiedad nacional e internacional</t>
  </si>
  <si>
    <t>Derechos de propiedad</t>
  </si>
  <si>
    <t>Trato justo</t>
  </si>
  <si>
    <t>Promueve entre sus colaboradores una política de trato justo y honesto hacia la competencia.</t>
  </si>
  <si>
    <t>Promueve una política en la que se ofrece precios competitivos, justos y en ofertas sin poner en desventaja a la competencia</t>
  </si>
  <si>
    <t>Realiza sus actividades de manera coherente con las leyes y regulaciones en materia de competencia.</t>
  </si>
  <si>
    <t>Estrategias para la conservación del medio ambiente</t>
  </si>
  <si>
    <t>Cuenta con políticas para no utilizar ni consumir productos que tengan contraindicaciones ambientales.</t>
  </si>
  <si>
    <t>Produce los materiales promocionales e informativos con material reciclado.</t>
  </si>
  <si>
    <t>Reutiliza papel y utiliza sistemas informáticos que permiten reducir el consumo de papel.</t>
  </si>
  <si>
    <t>Sustentabilidad</t>
  </si>
  <si>
    <t>Cuenta con un programa o plan de uso y ahorro del agua: utiliza dispositivos para el ahorro de agua en llaves y sanitarios.</t>
  </si>
  <si>
    <t>Realiza revisiones periódicas de tuberías con el fin de ubicar fugas de agua.</t>
  </si>
  <si>
    <t>Cuenta con luminarias de bajo consumo.</t>
  </si>
  <si>
    <t>Utiliza alguno de los siguientes tipos de dispositivos: apagado automático, interruptores de presencia, desactivado de circuitos, sensores, foto celdas, u otros.</t>
  </si>
  <si>
    <t>Cuenta con políticas que fomentan el desarrollo social</t>
  </si>
  <si>
    <t>Contribuye y apoya la formación de estudiantes de la localidad, para que realicen pasantías o prácticas en el negocio de acuerdo con su perfil escolar.</t>
  </si>
  <si>
    <t>Contribuye con donaciones en especie, o económicas que coadyuven a dar soporte a las necesidades de la comunidad: salud, educación, cultura y acciones cívicas</t>
  </si>
  <si>
    <t>Cuenta con un programa de voluntariado</t>
  </si>
  <si>
    <t>Cuenta con políticas que fomentan el desarrollo de la comunidad</t>
  </si>
  <si>
    <t>Otorga recursos para apoyar programas comunitarios y a organizaciones no gubernamentales (ONG's)</t>
  </si>
  <si>
    <t>Mejora Continua</t>
  </si>
  <si>
    <t>Establece un programa de calidad en las áreas del negocio.</t>
  </si>
  <si>
    <t>Establece como política la filosofía de mejora continua en los procesos operativos y administrativos del negocio.</t>
  </si>
  <si>
    <t>Establece controles y registros de acciones preventivas, correctivas y de mejora continua</t>
  </si>
  <si>
    <t>Verifica periódicamente la efectividad de sus programas, planes, procesos, procedimientos y políticas.</t>
  </si>
  <si>
    <t>Trabaja en conjunto con la Cámara o Asociación a la que pertenece el giro comercial, con el objeto de intercambiar experiencias de mejores prácticas para una mejora</t>
  </si>
  <si>
    <t>Revisión de prácticas de Calidad y RSE</t>
  </si>
  <si>
    <t>Establece un programa o plan de revisión de prácticas de calidad y responsabilidad social empresarial del negocio</t>
  </si>
  <si>
    <t>Certificaciones, Sellos, Distintivos y Reconocimientos aplicables al subsector</t>
  </si>
  <si>
    <t>NMX-R-025-SCFI-2012; NMX-CC-10001-INMC-2012; ISO 10001:2007; NMX-CC-10002-INMC-2005; ISO 10002:2004; COPANT/ISO 10002:2004; NMX-CC-9001-IMNC-2008; ISO 9001:2008; NMX-CC-9004-IMNC-2009; NMX-CC-10001-INMC-2012; ISO 10001:2007; DISTINTIVO M</t>
  </si>
  <si>
    <t>Responsable; PROY-NMX-TT-25639-1-IMNC-2009; PROY-NMX-TT-25639-2-IMNC-2009;
CERTIFIED MEETING PROFESSIONAL; CERTIFIED ASSOCIATION SALES EXECUTIVE; CERTIFICATION IN MEETING MANAGEMENT; CERTIFIED IN EXHIBITION MANAGEMENT</t>
  </si>
  <si>
    <t>NMX-SAST-26000-IMNC-2011; Empresa Incluyente Ricardo Rincón Gallardo; NMX-R-025-SCFI-2012;</t>
  </si>
  <si>
    <t>NMX-SAST-26000-IMNC-2011</t>
  </si>
  <si>
    <t>NOM-006-STPS-2000; NOM-009-STPS-2011; NOM-019-STPS-2011; NOM-021-STPS-1993; NOM-030-STPS-2009; NMX-SAST-26000-IMNC-2011</t>
  </si>
  <si>
    <t>NOM-001-STPS-2008; NOM-002-STPS-2010; NOM-006-STPS-200; NOM-009-STPS-2011; NOM-019-STPS-2011; NOM-021-STPS-1993; NOM-030-STPS-2009; NOM-022-STPS-2008; NOM-025-STPS-2008; NOM-026-STPS-2008; NOM-029-STPS-2011; NOM-030-STPS-2009</t>
  </si>
  <si>
    <t>NOM-002-STPS-2010; NOM-006-STPS-2000; NOM-009-STPS-2011; NOM-019-STPS-2011; NOM-021-STPS-1993; NOM-030-STPS-2009; NOM-022-STPS-2008; NOM-025-STPS-2008; NOM-026-STPS-2008; NOM-029-STPS-2011; NOM-030-STPS-2009</t>
  </si>
  <si>
    <t>Acuerdo por el que se dan a conocer los formatos para realizar los trámites administrativos en materia de capacitación y adiestramiento, emitido por la STPS.</t>
  </si>
  <si>
    <t xml:space="preserve">NMX-R-025-SCFI-2012; NMX-CC-10001-INMC-2012;
ISO 10001:2007; NMX-CC-10002-INMC-2005
ISO 10002:2004; COPANT/ISO 10002:2004; NMX-CC-9001-IMNC-2008; ISO 9001:2008; NMX-CC-9004-IMNC-2009; NMX-CC-10001-INMC-2012
ISO 10001:2007
</t>
  </si>
  <si>
    <t>NMX-SAST-26000-IMNC-2011; NMX-CC-10001-INMC-2012; ISO 10001:2007; NMX-CC-10002-INMC-2005 I85ISO 10002:2004. COPANT/ISO10002:2004; 
NMX-CC-9001-IMNC-2008; NMX-CC-9004-IMNC-2009; NMX-CC-10001-INMC-2012
ISO 10001:2007
DISTINTIVO M</t>
  </si>
  <si>
    <t xml:space="preserve">NMX-SAST-26000-IMNC-2011; NMX-CC-10001-INMC-2012; ISO 10001:2007; NMX-CC-10002-INMC-2005 I85ISO 10002:2004. </t>
  </si>
  <si>
    <t>COPANT/ISO10002:2004; 
NMX-CC-9001-IMNC-2008; NMX-CC-9004-IMNC-2009; NMX-CC-10001-INMC-2012
ISO 10001:2007
CERTIFIED MEETING PROFESSIONAL; CERTIFIED ASSOCIATION SALES EXECUTIVE; CERTIFICATION IN MEETING MANAGEMENT; CERTIFIED IN EXHIBITION MANAGEMENT</t>
  </si>
  <si>
    <t>LEY FEDERAL DE PROTECCIÓN DE DATOS PERSONALES EN POSESIÓN DE LOS PARTICULARES</t>
  </si>
  <si>
    <t>NMX-SAST-26000-IMNC-2011; Ley Federal de competencia</t>
  </si>
  <si>
    <t>Marco Legal y Normativo</t>
  </si>
  <si>
    <r>
      <rPr>
        <b/>
        <sz val="11"/>
        <color theme="1"/>
        <rFont val="Soberana Sans Light"/>
        <family val="3"/>
      </rPr>
      <t xml:space="preserve">NOM-017-STPS-2008 
</t>
    </r>
    <r>
      <rPr>
        <sz val="11"/>
        <color theme="1"/>
        <rFont val="Soberana Sans Light"/>
        <family val="3"/>
      </rPr>
      <t>Equipo de protección personal – Selección, uso y manejo en los centros de trabajo</t>
    </r>
  </si>
  <si>
    <t>OTRAS NOM´s APLICABLES AL SUBSECTOR</t>
  </si>
  <si>
    <r>
      <rPr>
        <b/>
        <sz val="11"/>
        <color theme="1"/>
        <rFont val="Soberana Sans Light"/>
        <family val="3"/>
      </rPr>
      <t>LEY GENERAL DE PROTECCION CIVIL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</si>
  <si>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LEY DEL INSTITUTO MEXICANO DEL SEGURO SOCIAL</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</si>
  <si>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</si>
  <si>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 - Normatividad aplicable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</si>
  <si>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</si>
  <si>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Registro del Contrato de Adhesión y Prestación de Servicios ante la PROFECO - LEY FEDERAL DE PROTECCIÓN DE DATOS PERSONALES EN POSESIÓN DE LOS PARTICULARES</t>
    </r>
  </si>
  <si>
    <t>NOM´s DE CONDICIONES DE SEGURIDAD Y SALUD EN LOS CENTROS DE TRABAJO</t>
  </si>
  <si>
    <t>NOM-001-STPS-2008, 
Edificios, locales, instalaciones y áreas en los centros de trabajo – Condiciones de seguridad.</t>
  </si>
  <si>
    <t>NOM-002-STPS-2010
Condiciones de seguridad-Prevención y protección contra incendios en los centros de trabajo.</t>
  </si>
  <si>
    <t>NOM-006-STPS-2000,
 Manejo y almacenamiento de materiales – Condiciones y procedimientos de seguridad.</t>
  </si>
  <si>
    <t>NOM-019-STPS-2011, 
Constitución, integración, organización y funcionamiento de las comisiones de seguridad e higiene.</t>
  </si>
  <si>
    <t>NOM-030-STPS-2009, 
Servicios preventivos de seguridad y salud en el trabajo-Funciones y actividades.</t>
  </si>
  <si>
    <t>NOM-003-SEGOB-2011
Señales y avisos para protección civil.- Colores, formas y símbolos a utilizar</t>
  </si>
  <si>
    <t>NOM-001-SEDE-2012
Utilización Instalaciones Eléctricas</t>
  </si>
  <si>
    <t>NOM-010-TUR-2001
De los requisitos que deben contener los contratos que celebren los prestadores de servicios turísticos con los usuarios-turistas</t>
  </si>
  <si>
    <t>NOM-11-TUR-2001
Requisitos de seguridad, información y operación que deben cumplir los prestadores de servicios turísticos de turismo de aventura.</t>
  </si>
  <si>
    <t>NOM-021-STPS-1993
Relativa a los requerimientos y características de los informes de los riesgos de trabajo que ocurran, para integrar las estadísticas.</t>
  </si>
  <si>
    <t>NOM-045-ZOO-1995, 
Características zoosanitarias para la operación de establecimientos donde se encuentran animales para ferias, exposiciones, subastas, tianguis y eventos similares</t>
  </si>
  <si>
    <t>NOM-022-STPS-2008, Electricidad estática en los centros de trabajo.- Condiciones de seguridad e higiene</t>
  </si>
  <si>
    <t>NOM-025-STPS-2008. Condiciones de iluminación en los centros de trabajo</t>
  </si>
  <si>
    <t>NOM-026-STPS-2008 Colores y señales de seguridad e higiene, e identificación de riesgos por  fluidos  conducidos en tuberías.</t>
  </si>
  <si>
    <t>NOM-029-STPS-2011 Mantenimiento de las instalaciones eléctricas en los centros de trabajo.- Condiciones de seguridad.</t>
  </si>
  <si>
    <t>NOM-030-STPS-2009 Servicios preventivos de seguridad y salud en el trabajo.- Funciones y actividades.</t>
  </si>
  <si>
    <t>ACUERDO DE SECTUR POR EL QUE SE ESTABLECE LA POLÍTICA PÚBLICA SOBRE CONGRESOS, EXPOSICIONES, CONVENCIONES VIAJES DE INCENTIVO Y FERIAS</t>
  </si>
  <si>
    <t>Es requisito indispensable contar con el marco normativo y legal del subsector de Convenciones para integrarse al Sistema Nacional de Certificación Turística.</t>
  </si>
  <si>
    <t>1.1.1</t>
  </si>
  <si>
    <t>1.2.1</t>
  </si>
  <si>
    <t>1.3.1</t>
  </si>
  <si>
    <t>1.5.1</t>
  </si>
  <si>
    <t>1.6.1</t>
  </si>
  <si>
    <t>2.1.1</t>
  </si>
  <si>
    <t>2.4.1</t>
  </si>
  <si>
    <t>2.2.1</t>
  </si>
  <si>
    <t>2.3.1</t>
  </si>
  <si>
    <t>3.1.1</t>
  </si>
  <si>
    <t>3.2.1</t>
  </si>
  <si>
    <t>3.3.1</t>
  </si>
  <si>
    <t>3.4.1</t>
  </si>
  <si>
    <t>3.5.1</t>
  </si>
  <si>
    <t>4.1.1</t>
  </si>
  <si>
    <t>5.1.1</t>
  </si>
  <si>
    <t>5.2.1</t>
  </si>
  <si>
    <t>5.3.1</t>
  </si>
  <si>
    <t>6.1.1</t>
  </si>
  <si>
    <t>6.2.1</t>
  </si>
  <si>
    <t>6.3.1</t>
  </si>
  <si>
    <t>7.1.1</t>
  </si>
  <si>
    <t>7.2.1</t>
  </si>
  <si>
    <t>7.2.2</t>
  </si>
  <si>
    <t>8.1.1</t>
  </si>
  <si>
    <t>8.2.1</t>
  </si>
  <si>
    <t>9.1.1</t>
  </si>
  <si>
    <t>10.1.1</t>
  </si>
  <si>
    <t>10.1.2</t>
  </si>
  <si>
    <t>11.1.1</t>
  </si>
  <si>
    <t>11.2.1</t>
  </si>
  <si>
    <t>12.1..1</t>
  </si>
  <si>
    <t>12.2.1</t>
  </si>
  <si>
    <t>Prestador de servicios turísticos</t>
  </si>
  <si>
    <t>Factores evaluados</t>
  </si>
  <si>
    <t>Puntaje máximo a alcanzar</t>
  </si>
  <si>
    <t>Puntaje obtenido</t>
  </si>
  <si>
    <t>% equivalente al puntaje obtenido</t>
  </si>
  <si>
    <t>Gobernanza de la organización</t>
  </si>
  <si>
    <t xml:space="preserve">Derechos humanos </t>
  </si>
  <si>
    <t>Factores</t>
  </si>
  <si>
    <t>Peso Porcentual</t>
  </si>
  <si>
    <t>Puntos asignados</t>
  </si>
  <si>
    <t>Derechos humanos de los trabajadores</t>
  </si>
  <si>
    <t>Desarrollo social y  comunitario</t>
  </si>
  <si>
    <t>Suma</t>
  </si>
  <si>
    <t>TABLA DE PUNTUACIÓN</t>
  </si>
  <si>
    <t>TABLA DE NIVELES DE CALIDAD</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</si>
  <si>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</si>
  <si>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</si>
  <si>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</si>
  <si>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</si>
  <si>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</si>
  <si>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</si>
  <si>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</si>
  <si>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</si>
  <si>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</si>
  <si>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</si>
  <si>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</si>
  <si>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</si>
  <si>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</si>
  <si>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</si>
  <si>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</si>
  <si>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</si>
  <si>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</si>
  <si>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</si>
  <si>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</si>
  <si>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</si>
  <si>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Rango de puntuación</t>
  </si>
  <si>
    <t>NIVEL DE CALIDAD</t>
  </si>
  <si>
    <t>NIVELES DE CALIDAD</t>
  </si>
  <si>
    <t>PORCENTAJE MÍNIMO DE CADA UNO DE LOS FACTORES DE LA GUÍA DE EVALUACIÓN DEL SUBSECTOR CONVENCIONES, FERIAS Y EXPOSICIONES</t>
  </si>
  <si>
    <t>Documentado y publicado</t>
  </si>
  <si>
    <r>
      <t>Cuenta con Manual de ventas</t>
    </r>
    <r>
      <rPr>
        <b/>
        <sz val="11"/>
        <color rgb="FFFF0000"/>
        <rFont val="Soberana Sans Light"/>
        <family val="3"/>
      </rPr>
      <t xml:space="preserve"> </t>
    </r>
  </si>
  <si>
    <t>El establecimiento implementa medios de comunicación claros para informar a todo su personal, y/o socios u otras instancias.</t>
  </si>
  <si>
    <t>Cuenta con la evidencia del reporte de la Ley Antilavado de Dinero</t>
  </si>
  <si>
    <t>Ley Antilavado de Dinero</t>
  </si>
  <si>
    <t>Alienta a sus empleados, socios y proveedores a que informen sobre violaciones de las políticas de la organización.</t>
  </si>
  <si>
    <t>Cuenta con instalaciones adecuadas para personas con discapacidad</t>
  </si>
  <si>
    <t xml:space="preserve"> Tiene al menos un puesto disponible para ser ocupado por una persona con alguna discapacidad.</t>
  </si>
  <si>
    <t>Cuenta con un Programa de Protección Civil para la prevención de lesiones, enfermedades y accidentes laborales, así como para el tratamiento de emergencias</t>
  </si>
  <si>
    <t xml:space="preserve">La empresa promueve la capacitación especializada de sus empleados en su función y cuenta con personal certificado en estándares nacional y/o internacionales </t>
  </si>
  <si>
    <t>Lleva a cabo auditorias administrativas y financieras</t>
  </si>
  <si>
    <t xml:space="preserve">NMX-SAST-26000-IMNC-2011; Distintivo M; reporte de auditoria de un Despacho externo </t>
  </si>
  <si>
    <t>Se informa de los resultados a los accionistas, inversionistas y/o Consejo de Gobierno.</t>
  </si>
  <si>
    <t xml:space="preserve">NMX-R-025-SCFI-2012; NMX-CC-10001-INMC-2012;
ISO 10001:2007; NMX-CC-10002-INMC-2005
ISO 10002:2004; COPANT/ISO 10002:2004; NMX-CC-9001-IMNC-2008; ISO 9001:2008; NMX-CC-9004-IMNC-2009; NMX-CC-10001-INMC-2012
ISO 10001:2007; Certificado Empresa Socialmente Responsable 
</t>
  </si>
  <si>
    <r>
      <t xml:space="preserve">Establece una política que explique que  la garantía es significativa </t>
    </r>
    <r>
      <rPr>
        <sz val="9"/>
        <color rgb="FFFF0000"/>
        <rFont val="Soberana Sans Light"/>
        <family val="3"/>
      </rPr>
      <t>y atiende su insatisfacción</t>
    </r>
  </si>
  <si>
    <t>NMX-SAST-26000-IMNC-2011; NMX-CC-10001-INMC-2012; ISO 10001:2007; NMX-CC-10002-INMC-2005 I85ISO 10002:2004. COPANT/ISO10002:2004; 
NMX-CC-9001-IMNC-2008; NMX-CC-9004-IMNC-2009; NMX-CC-10001-INMC-2012
ISO 10001:2007
DISTINTIVO M; Certificado Empresa Socialmente Responsable</t>
  </si>
  <si>
    <t xml:space="preserve">NMX-R-025-SCFI-2012; NMX-CC-10001-INMC-2012;
ISO 10001:2007; NMX-CC-10002-INMC-2005
ISO 10002:2004; COPANT/ISO 10002:2004; NMX-CC-9001-IMNC-2008; ISO 9001:2008; NMX-CC-9004-IMNC-2009; NMX-CC-10001-INMC-2012
ISO 10001:200, Certificado Empresa Socialmente Responsable; Earthcheck </t>
  </si>
  <si>
    <t>Establece un procedimiento de reclamación y resolución de quejas y controversia, ágil y accesible.</t>
  </si>
  <si>
    <t xml:space="preserve">NMX-SAST-26000-IMNC-2011; NMX-CC-10001-INMC-2012; ISO 10001:2007; NMX-CC-10002-INMC-2005 I85ISO 10002:2004. COPANT/ISO10002:2004; 
NMX-CC-9001-IMNC-2008; NMX-CC-9004-IMNC-2009; NMX-CC-10001-INMC-2012
ISO 10001:2007, Certificado Empresa Socialmente Responsable </t>
  </si>
  <si>
    <t>NMX-SAST-26000-IMNC-2011; NMX-CC-10001-INMC-2012; ISO 10001:2007; NMX-CC-10002-INMC-2005 I85ISO 10002:2004. COPANT/ISO10002:2004; 
NMX-CC-9001-IMNC-2008; NMX-CC-9004-IMNC-2009; NMX-CC-10001-INMC-2012
ISO 10001:2007; Distintivo M</t>
  </si>
  <si>
    <t>NMX-SAST-26000-IMNC-2011; NMX-CC-10001-INMC-2012; ISO 10001:2007; NMX-CC-10002-INMC-2005 I85ISO 10002:2004. COPANT/ISO10002:2004; 
NMX-CC-9001-IMNC-2008; NMX-CC-9004-IMNC-2009; NMX-CC-10001-INMC-2012
ISO 10001:2007
CERTIFIED MEETING PROFESSIONAL; CERTIFIED ASSOCIATION SALES EXECUTIVE; CERTIFICATION IN MEETING MANAGEMENT; CERTIFIED IN EXHIBITION MANAGEMENT; Distintivo M</t>
  </si>
  <si>
    <t>Cuenta con el aviso de privacidad de datos y lo difunde entre sus colaboradores y clientes.</t>
  </si>
  <si>
    <r>
      <t xml:space="preserve">Implementa políticas </t>
    </r>
    <r>
      <rPr>
        <sz val="9"/>
        <color rgb="FFFF0000"/>
        <rFont val="Soberana Sans Light"/>
        <family val="3"/>
      </rPr>
      <t>y/o</t>
    </r>
    <r>
      <rPr>
        <sz val="9"/>
        <color theme="1"/>
        <rFont val="Soberana Sans Light"/>
        <family val="3"/>
      </rPr>
      <t xml:space="preserve"> prácticas que promueven el respeto de los derechos de  propiedad, marcas y patentes.</t>
    </r>
  </si>
  <si>
    <r>
      <t>Cuenta con una política</t>
    </r>
    <r>
      <rPr>
        <sz val="9"/>
        <color rgb="FFFF0000"/>
        <rFont val="Soberana Sans Light"/>
        <family val="3"/>
      </rPr>
      <t xml:space="preserve"> y/o prácticas que</t>
    </r>
    <r>
      <rPr>
        <sz val="9"/>
        <color theme="1"/>
        <rFont val="Soberana Sans Light"/>
        <family val="3"/>
      </rPr>
      <t xml:space="preserve"> </t>
    </r>
    <r>
      <rPr>
        <sz val="9"/>
        <color rgb="FFFF0000"/>
        <rFont val="Soberana Sans Light"/>
        <family val="3"/>
      </rPr>
      <t xml:space="preserve">prohíban </t>
    </r>
    <r>
      <rPr>
        <sz val="9"/>
        <color theme="1"/>
        <rFont val="Soberana Sans Light"/>
        <family val="3"/>
      </rPr>
      <t>involucrarse en actividades que violen los derechos de propiedad, la falsificación y la piratería.</t>
    </r>
  </si>
  <si>
    <t>NMX-SAST-26000-IMNC-2011; Ley Federal de competencia; Distintivo M</t>
  </si>
  <si>
    <t>Cumple con las obligaciones legales que son el marco jurídico del negocio.</t>
  </si>
  <si>
    <t>Cumplimiento de obligaciones</t>
  </si>
  <si>
    <t xml:space="preserve">Cumplimiento de las leyes, reglamentos, normas, programas y lineamientos aplicables al subsector </t>
  </si>
  <si>
    <t>Acciones de prevención, mitigación y adaptación ante el cambio climático, así como los impactos ambientales generados por las actividades turísticas, protección de la diversidad biológica y cultural</t>
  </si>
  <si>
    <t>Cuenta con un programa en el que se definen los objetivos, planes y acciones a desarrollar, sobre prevención y mitigación del impacto ambiental.</t>
  </si>
  <si>
    <t>Cuenta con políticas que  promueven el reciclado de insumos y otros productos</t>
  </si>
  <si>
    <t xml:space="preserve">Cuenta con políticas para no utilizar ni consumir especies en peligro de extinsión </t>
  </si>
  <si>
    <t>Utiliza papel (bond, servilletas, toallas y papel desechables) con fibra reciclada.</t>
  </si>
  <si>
    <t>Compra bienes desechables  y de consumo (no contaminantes) de manera moderada y busca formas de reducir su uso.</t>
  </si>
  <si>
    <t>Cuenta con una política de uso de combustibles menos contaminantes</t>
  </si>
  <si>
    <t>Cuenta con una política de uso de energías menos contaminantes.</t>
  </si>
  <si>
    <t>NOM-019-STPS-2011; NMX-AA-157-SCFI-2012; NMX-AA-162-SCFI-2012; Earthchek, Rainforest Alliance; Distintivo S</t>
  </si>
  <si>
    <t>Establece estrategias para el tratamiento de aguas y lodos residuales del establecimiento.</t>
  </si>
  <si>
    <t>Cuenta con evidencia de la calidad de análisis del agua residual.</t>
  </si>
  <si>
    <t>Utiliza productos biodegradables para actividades de limpieza.</t>
  </si>
  <si>
    <t xml:space="preserve">Utiliza productos pesticidas que no sean nocivos para la salud </t>
  </si>
  <si>
    <t>Se asegura de que sustancias como el aceite quemado, no vayan directamente a los drenajes.</t>
  </si>
  <si>
    <t>Contrata personas de la localidad o comunidades aledañas.</t>
  </si>
  <si>
    <t>NOM-010-TUR-2001; Acuerdo por el que se establece la Política Pública de Turismo para Todos; Reglamento del Servicio de Televisión y Audio Restringidos; Earthcheck</t>
  </si>
  <si>
    <t>Cuenta con una política para apoyar el desarrollo de la comunidad donde opera.</t>
  </si>
  <si>
    <t>Colabora con organizaciones desarrollando acciones en apoyo a la comunidad.</t>
  </si>
  <si>
    <t>NOM-010-TUR-2001; Acuerdo por el que se establece la Política Pública de Turismo para Todos ;Reglamento del Servicio de Televisión y Audio Restringidos, Earthcheck</t>
  </si>
  <si>
    <t xml:space="preserve">NOM-001-STPS-2008; NOM-002-STPS-2010; NOM-004-STPS-1999; NOM-006-STPS-2000; NOM-019-STPS-2011; NOM-021-STPS-1993; NMX-CC-10001-INMC-2012
ISO 10001:2007; OBJETOS DE CERTIFICACIÓN
NMX-CC-10002-INMC-2005; Distintivo M; Certificado Empresa Socialmente Responsable
ISO 10002:2004. COPANT/ISO 10002:2004
Gestión de la calidad. Satisfacción del cliente. Directrices para el tratamiento de las quejas en las organizaciones; NMX-CC-9001-IMNC-2008; NMX-CC-9004-IMNC-2009; NMX-CC-10001-INMC-2012
ISO 10001:2007
</t>
  </si>
  <si>
    <r>
      <t xml:space="preserve">Cuenta con Manuales de </t>
    </r>
    <r>
      <rPr>
        <sz val="9"/>
        <color rgb="FFFF0000"/>
        <rFont val="Soberana Sans Light"/>
        <family val="3"/>
      </rPr>
      <t>RSE</t>
    </r>
  </si>
  <si>
    <t xml:space="preserve">Cuenta con un Reglamento de Operación para el cumplimiento del Programa de Protección Civil. </t>
  </si>
  <si>
    <t xml:space="preserve">Estados financieros saludables y/o reporte a la bolsa                                </t>
  </si>
  <si>
    <t>Licencia Única Ambiental             Permiso para la venta y comercialización de alcohol, permiso mercantil, Programa de Protección Civil, Earthcheck</t>
  </si>
  <si>
    <t>NOM-019-STPS-2011; NMX-AA-157-SCFI-2012; NMX-AA-162-SCFI-2012, Earthckeck, Distintivo S</t>
  </si>
  <si>
    <t>NMX-CC-9001-IMNC-2008; NMX-CC-9004-IMNC-2009; Distintivo “M”; Distintivo Empresa Familiarmente Responsable; NMX-SAST-26000-IMNC-2011; I32 Distintivo Empresa Incluyente, EarthCheck</t>
  </si>
  <si>
    <t xml:space="preserve">NMX-CC-10001-INMC-2012
ISO 10001:2007; NMX-CC-10002-INMC-2005
ISO 10002:2004. COPANT/ISO 10002:2004; NMX-CC-9001-IMNC-2008; NMX-CC-9004-IMNC-2009; NMX-CC-10001-INMC-2012; ISO 10001:2007; NMX-R-050-SCFI-2006; NMX-SAST-26000-IMNC-201; Empresa Incluyente Ricardo Rincón Gallardo; Distintivo Empresa Familiarmente Responsable; NMX-R-025-SCFI-2012; NOM-045-ZOO-1995, Certificado Empresa ocialmente Responsable </t>
  </si>
  <si>
    <t>NMX-R-050-SCFI-2006; NMX-SAST-26000-IMNC-2011; Empresa Incluyente Ricardo Rincón Gallardo; Distintivo Empresa Familiarmente Responsable; NMX-R-025-SCFI-2012, Certificado de Empresa Socialmente Responsable</t>
  </si>
  <si>
    <t>NMX-R-050-SCFI-2006; NMX-SAST-26000-IMNC-2011; Empresa Incluyente Ricardo Rincón Gallardo; Distintivo Empresa Familiarmente Responsable; NMX-R-025-SCFI-2012, Certificado de Empresa Socialmente Responsable, Certificado de Empresa Socialmente Responsable</t>
  </si>
  <si>
    <t>NMX-SAST-26000-IMNC-2011; Empresa Incluyente Ricardo Rincón Gallardo; NMX-R-025-SCFI-2012; Certificado de Empresa Socialmente Responsable</t>
  </si>
  <si>
    <t>NOM-001-STPS-2008; NMX-SAST-26000-IMNC-2011; Empresa Incluyente Ricardo Rincón Gallardo;  Distintivo Empresa Familiarmente Responsable, Certificado de Empresa Socialmente Responsable</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</si>
  <si>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</si>
  <si>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</si>
  <si>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</si>
  <si>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</si>
  <si>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</si>
  <si>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</si>
  <si>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</si>
  <si>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</si>
  <si>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</si>
  <si>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</si>
  <si>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</si>
  <si>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</si>
  <si>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</si>
  <si>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</si>
  <si>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</si>
  <si>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</si>
  <si>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</si>
  <si>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</si>
  <si>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</si>
  <si>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</si>
  <si>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</si>
  <si>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</si>
  <si>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</si>
  <si>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</si>
  <si>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</si>
  <si>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</si>
  <si>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</si>
  <si>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</si>
  <si>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</si>
  <si>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</si>
  <si>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</si>
  <si>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</si>
  <si>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</si>
  <si>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</si>
  <si>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</si>
  <si>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</si>
  <si>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</si>
  <si>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</si>
  <si>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</si>
  <si>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</si>
  <si>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</si>
  <si>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</si>
  <si>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</si>
  <si>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</si>
  <si>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</si>
  <si>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</si>
  <si>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</si>
  <si>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</si>
  <si>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</si>
  <si>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</si>
  <si>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</si>
  <si>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</si>
  <si>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</si>
  <si>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</si>
  <si>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</si>
  <si>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</si>
  <si>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</si>
  <si>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</si>
  <si>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</si>
  <si>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</si>
  <si>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</si>
  <si>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</si>
  <si>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</si>
  <si>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</si>
  <si>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</si>
  <si>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</si>
  <si>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TOTAL:</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</si>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</sst>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fonts count="68"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22"/>
      <color theme="1"/>
      <name val="Soberana Sans"/>
      <family val="3"/>
    </font>
    <font>
      <b/>
      <sz val="24"/>
      <color theme="1"/>
      <name val="Soberana Sans"/>
      <family val="3"/>
    </font>
    <font>
      <b/>
      <sz val="20"/>
      <color theme="1"/>
      <name val="Soberana Sans"/>
      <family val="3"/>
    </font>
    <font>
      <b/>
      <sz val="10"/>
      <color theme="1"/>
      <name val="Soberana Sans"/>
      <family val="3"/>
    </font>
    <font>
      <b/>
      <sz val="9"/>
      <color theme="1"/>
      <name val="Soberana Sans"/>
      <family val="3"/>
    </font>
    <font>
      <b/>
      <sz val="11"/>
      <color theme="1"/>
      <name val="Soberana Sans"/>
      <family val="3"/>
    </font>
    <font>
      <b/>
      <sz val="11"/>
      <color rgb="FF000000"/>
      <name val="Soberana Sans"/>
      <family val="3"/>
    </font>
    <font>
      <sz val="11"/>
      <color theme="0"/>
      <name val="Soberana Sans Light"/>
      <family val="3"/>
    </font>
    <font>
      <b/>
      <sz val="12"/>
      <color theme="0"/>
      <name val="Soberana Sans"/>
      <family val="3"/>
    </font>
    <font>
      <b/>
      <sz val="14"/>
      <color theme="1"/>
      <name val="Calibri"/>
      <family val="2"/>
      <scheme val="minor"/>
    </font>
    <font>
      <sz val="9"/>
      <color rgb="FFFFFFFF"/>
      <name val="Soberana Sans Light"/>
      <family val="3"/>
    </font>
    <font>
      <b/>
      <sz val="9"/>
      <color rgb="FF000000"/>
      <name val="Soberana Sans Light"/>
      <family val="3"/>
    </font>
    <font>
      <b/>
      <i/>
      <sz val="9"/>
      <color rgb="FFFFFFFF"/>
      <name val="Soberana Sans Light"/>
      <family val="3"/>
    </font>
    <font>
      <b/>
      <sz val="10"/>
      <color rgb="FFFFFFFF"/>
      <name val="Soberana Sans Light"/>
      <family val="3"/>
    </font>
    <font>
      <sz val="10"/>
      <color theme="1"/>
      <name val="Times New Roman"/>
      <family val="1"/>
    </font>
    <font>
      <sz val="12"/>
      <color theme="1"/>
      <name val="Arial"/>
      <family val="2"/>
    </font>
    <font>
      <sz val="7"/>
      <color theme="1"/>
      <name val="Times New Roman"/>
      <family val="1"/>
    </font>
    <font>
      <b/>
      <sz val="12"/>
      <color theme="1"/>
      <name val="Arial"/>
      <family val="2"/>
    </font>
    <font>
      <b/>
      <sz val="12"/>
      <color theme="1"/>
      <name val="Times New Roman"/>
      <family val="1"/>
    </font>
    <font>
      <sz val="16"/>
      <color rgb="FFFF0000"/>
      <name val="Arial"/>
      <family val="2"/>
    </font>
    <font>
      <sz val="9"/>
      <color rgb="FFFF0000"/>
      <name val="Soberana Sans Light"/>
      <family val="3"/>
    </font>
    <font>
      <b/>
      <sz val="11"/>
      <color rgb="FFFF0000"/>
      <name val="Soberana Sans Light"/>
      <family val="3"/>
    </font>
    <font>
      <b/>
      <sz val="20"/>
      <name val="Soberana Sans Light"/>
      <family val="3"/>
    </font>
    <font>
      <sz val="9"/>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s>
  <fills count="14">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rgb="FF9BBB59"/>
        <bgColor indexed="64"/>
      </patternFill>
    </fill>
    <fill>
      <patternFill patternType="solid">
        <fgColor rgb="FFEAF1DD"/>
        <bgColor indexed="64"/>
      </patternFill>
    </fill>
    <fill>
      <patternFill patternType="solid">
        <fgColor rgb="FF92D050"/>
        <bgColor indexed="64"/>
      </patternFill>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right/>
      <top/>
      <bottom style="medium">
        <color rgb="FF9BBB59"/>
      </bottom>
      <diagonal/>
    </border>
    <border>
      <left/>
      <right style="medium">
        <color rgb="FF9BBB59"/>
      </right>
      <top style="medium">
        <color rgb="FF9BBB59"/>
      </top>
      <bottom/>
      <diagonal/>
    </border>
  </borders>
  <cellStyleXfs count="1">
    <xf numFmtId="0" fontId="0" fillId="0" borderId="0"/>
  </cellStyleXfs>
  <cellXfs count="337">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5" fillId="0" borderId="0" xfId="0" applyFont="1" applyFill="1" applyAlignment="1">
      <alignment horizontal="center" vertical="center" textRotation="90"/>
    </xf>
    <xf numFmtId="0" fontId="14" fillId="0" borderId="1" xfId="0" applyFont="1" applyFill="1" applyBorder="1" applyAlignment="1">
      <alignment vertical="center" textRotation="90"/>
    </xf>
    <xf numFmtId="0" fontId="8" fillId="0" borderId="0" xfId="0" applyFont="1" applyFill="1" applyBorder="1" applyAlignment="1">
      <alignment vertical="center"/>
    </xf>
    <xf numFmtId="0" fontId="0" fillId="0" borderId="0" xfId="0" applyFill="1" applyBorder="1"/>
    <xf numFmtId="0" fontId="9" fillId="0" borderId="0" xfId="0" applyFont="1"/>
    <xf numFmtId="0" fontId="22"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3"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2" fillId="0" borderId="0" xfId="0" applyFont="1" applyAlignment="1">
      <alignment horizontal="center" vertical="center"/>
    </xf>
    <xf numFmtId="0" fontId="28"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Fill="1" applyBorder="1" applyAlignment="1">
      <alignment horizontal="center" vertical="center" textRotation="90"/>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14" fillId="3" borderId="2" xfId="0" applyFont="1" applyFill="1" applyBorder="1" applyAlignment="1">
      <alignment vertical="center" textRotation="90"/>
    </xf>
    <xf numFmtId="0" fontId="32" fillId="0" borderId="2" xfId="0" applyFont="1" applyBorder="1" applyAlignment="1">
      <alignment horizontal="center" vertical="center"/>
    </xf>
    <xf numFmtId="0" fontId="34" fillId="2" borderId="2" xfId="0" applyFont="1" applyFill="1" applyBorder="1" applyAlignment="1">
      <alignment horizontal="center" vertical="center"/>
    </xf>
    <xf numFmtId="0" fontId="35" fillId="2" borderId="1" xfId="0" applyFont="1" applyFill="1" applyBorder="1" applyAlignment="1">
      <alignment horizontal="center" vertical="center" wrapText="1"/>
    </xf>
    <xf numFmtId="0" fontId="36"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35"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0" xfId="0" applyFont="1" applyAlignment="1">
      <alignment horizontal="center" vertical="center"/>
    </xf>
    <xf numFmtId="0" fontId="12" fillId="3" borderId="1" xfId="0" applyFont="1" applyFill="1" applyBorder="1" applyAlignment="1">
      <alignment horizontal="center" vertical="center"/>
    </xf>
    <xf numFmtId="0" fontId="37" fillId="3" borderId="1" xfId="0" applyFont="1" applyFill="1" applyBorder="1" applyAlignment="1">
      <alignment horizontal="center" vertical="center" wrapText="1"/>
    </xf>
    <xf numFmtId="0" fontId="38" fillId="3"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0" fillId="7" borderId="16" xfId="0" applyFont="1" applyFill="1" applyBorder="1" applyAlignment="1">
      <alignment horizontal="center" vertical="center" wrapText="1"/>
    </xf>
    <xf numFmtId="0" fontId="41" fillId="8" borderId="16" xfId="0" applyFont="1" applyFill="1" applyBorder="1" applyAlignment="1">
      <alignment vertical="center" wrapText="1"/>
    </xf>
    <xf numFmtId="0" fontId="15" fillId="8" borderId="16" xfId="0" applyFont="1" applyFill="1" applyBorder="1" applyAlignment="1">
      <alignment horizontal="center" vertical="center" wrapText="1"/>
    </xf>
    <xf numFmtId="9" fontId="15" fillId="8" borderId="16" xfId="0" applyNumberFormat="1" applyFont="1" applyFill="1" applyBorder="1" applyAlignment="1">
      <alignment horizontal="center" vertical="center" wrapText="1"/>
    </xf>
    <xf numFmtId="0" fontId="41" fillId="0" borderId="16" xfId="0" applyFont="1" applyBorder="1" applyAlignment="1">
      <alignment vertical="center" wrapText="1"/>
    </xf>
    <xf numFmtId="0" fontId="15" fillId="0" borderId="16" xfId="0" applyFont="1" applyBorder="1" applyAlignment="1">
      <alignment horizontal="center" vertical="center" wrapText="1"/>
    </xf>
    <xf numFmtId="9" fontId="15" fillId="9" borderId="16" xfId="0" applyNumberFormat="1" applyFont="1" applyFill="1" applyBorder="1" applyAlignment="1">
      <alignment horizontal="center" vertical="center" wrapText="1"/>
    </xf>
    <xf numFmtId="0" fontId="41" fillId="9" borderId="16" xfId="0" applyFont="1" applyFill="1" applyBorder="1" applyAlignment="1">
      <alignment vertical="center" wrapText="1"/>
    </xf>
    <xf numFmtId="0" fontId="15" fillId="9" borderId="16" xfId="0" applyFont="1" applyFill="1" applyBorder="1" applyAlignment="1">
      <alignment horizontal="center" vertical="center" wrapText="1"/>
    </xf>
    <xf numFmtId="0" fontId="42" fillId="10" borderId="20" xfId="0" applyFont="1" applyFill="1" applyBorder="1" applyAlignment="1">
      <alignment horizontal="center" vertical="center"/>
    </xf>
    <xf numFmtId="0" fontId="42" fillId="10" borderId="21" xfId="0" applyFont="1" applyFill="1" applyBorder="1" applyAlignment="1">
      <alignment horizontal="center" vertical="center" wrapText="1"/>
    </xf>
    <xf numFmtId="0" fontId="7" fillId="11" borderId="23" xfId="0" applyFont="1" applyFill="1" applyBorder="1" applyAlignment="1">
      <alignment vertical="center"/>
    </xf>
    <xf numFmtId="0" fontId="7" fillId="0" borderId="23" xfId="0" applyFont="1" applyBorder="1" applyAlignment="1">
      <alignment vertical="center"/>
    </xf>
    <xf numFmtId="0" fontId="7" fillId="11" borderId="23" xfId="0" applyFont="1" applyFill="1" applyBorder="1" applyAlignment="1">
      <alignment horizontal="center" vertical="center"/>
    </xf>
    <xf numFmtId="0" fontId="0" fillId="0" borderId="25" xfId="0" applyBorder="1" applyAlignment="1">
      <alignment horizontal="center"/>
    </xf>
    <xf numFmtId="0" fontId="43" fillId="10" borderId="20" xfId="0" applyFont="1" applyFill="1" applyBorder="1" applyAlignment="1">
      <alignment horizontal="center" vertical="center" wrapText="1"/>
    </xf>
    <xf numFmtId="0" fontId="43" fillId="10" borderId="21" xfId="0" applyFont="1" applyFill="1" applyBorder="1" applyAlignment="1">
      <alignment horizontal="center" vertical="center" wrapText="1"/>
    </xf>
    <xf numFmtId="0" fontId="43" fillId="10" borderId="22" xfId="0" applyFont="1" applyFill="1" applyBorder="1" applyAlignment="1">
      <alignment horizontal="center" vertical="center" wrapText="1"/>
    </xf>
    <xf numFmtId="0" fontId="16" fillId="11" borderId="23" xfId="0" applyFont="1" applyFill="1" applyBorder="1" applyAlignment="1">
      <alignment horizontal="center" vertical="center" wrapText="1"/>
    </xf>
    <xf numFmtId="0" fontId="10" fillId="11" borderId="24" xfId="0" applyFont="1" applyFill="1" applyBorder="1" applyAlignment="1">
      <alignment horizontal="center" vertical="center" wrapText="1"/>
    </xf>
    <xf numFmtId="0" fontId="16"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45" fillId="0" borderId="0" xfId="0" applyFont="1" applyAlignment="1">
      <alignment horizontal="justify" vertical="center"/>
    </xf>
    <xf numFmtId="0" fontId="45" fillId="0" borderId="0" xfId="0" applyFont="1" applyAlignment="1">
      <alignment horizontal="left" vertical="justify"/>
    </xf>
    <xf numFmtId="0" fontId="0" fillId="0" borderId="0" xfId="0" applyAlignment="1">
      <alignment horizontal="left" vertical="justify"/>
    </xf>
    <xf numFmtId="0" fontId="47" fillId="0" borderId="0" xfId="0" applyFont="1" applyAlignment="1">
      <alignment horizontal="left" vertical="center"/>
    </xf>
    <xf numFmtId="0" fontId="0" fillId="0" borderId="0" xfId="0" applyAlignment="1">
      <alignment horizontal="left"/>
    </xf>
    <xf numFmtId="0" fontId="4" fillId="12" borderId="1" xfId="0" applyFont="1" applyFill="1" applyBorder="1" applyAlignment="1">
      <alignment horizont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5" fillId="0" borderId="3" xfId="0" applyFont="1" applyFill="1" applyBorder="1" applyAlignment="1">
      <alignment horizontal="center" vertical="center" wrapText="1"/>
    </xf>
    <xf numFmtId="0" fontId="7" fillId="3"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4" fillId="0" borderId="2" xfId="0" applyFont="1" applyFill="1" applyBorder="1" applyAlignment="1">
      <alignment horizontal="center" vertical="center" textRotation="90"/>
    </xf>
    <xf numFmtId="0" fontId="5" fillId="0" borderId="2" xfId="0" applyFont="1" applyFill="1" applyBorder="1" applyAlignment="1">
      <alignment horizontal="center" vertical="center" wrapText="1"/>
    </xf>
    <xf numFmtId="0" fontId="32" fillId="0" borderId="15" xfId="0" applyFont="1" applyBorder="1" applyAlignment="1">
      <alignment horizontal="center" vertical="center"/>
    </xf>
    <xf numFmtId="0" fontId="14" fillId="3" borderId="9" xfId="0" applyFont="1" applyFill="1" applyBorder="1" applyAlignment="1">
      <alignment horizontal="center" vertical="center" textRotation="90"/>
    </xf>
    <xf numFmtId="0" fontId="7" fillId="3" borderId="1" xfId="0" applyFont="1" applyFill="1" applyBorder="1" applyAlignment="1">
      <alignment horizontal="center" vertical="center"/>
    </xf>
    <xf numFmtId="0" fontId="14" fillId="0" borderId="2" xfId="0" applyFont="1" applyFill="1" applyBorder="1" applyAlignment="1">
      <alignment vertical="center" textRotation="90"/>
    </xf>
    <xf numFmtId="0" fontId="5" fillId="9" borderId="1" xfId="0"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2" xfId="0" applyFont="1" applyFill="1" applyBorder="1" applyAlignment="1">
      <alignment horizontal="center" vertical="center"/>
    </xf>
    <xf numFmtId="0" fontId="8" fillId="2"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2"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42" fillId="10" borderId="26" xfId="0" applyFont="1" applyFill="1" applyBorder="1" applyAlignment="1">
      <alignment horizontal="center" vertical="center" wrapText="1"/>
    </xf>
    <xf numFmtId="9" fontId="15" fillId="11" borderId="23" xfId="0" applyNumberFormat="1" applyFont="1" applyFill="1" applyBorder="1" applyAlignment="1">
      <alignment horizontal="center" vertical="center" wrapText="1"/>
    </xf>
    <xf numFmtId="1" fontId="15" fillId="11" borderId="23" xfId="0" applyNumberFormat="1" applyFont="1" applyFill="1" applyBorder="1" applyAlignment="1">
      <alignment horizontal="center" vertical="center" wrapText="1"/>
    </xf>
    <xf numFmtId="9" fontId="15" fillId="0" borderId="23" xfId="0" applyNumberFormat="1" applyFont="1" applyBorder="1" applyAlignment="1">
      <alignment horizontal="center" vertical="center" wrapText="1"/>
    </xf>
    <xf numFmtId="1" fontId="15" fillId="9" borderId="23" xfId="0" applyNumberFormat="1" applyFont="1" applyFill="1" applyBorder="1" applyAlignment="1">
      <alignment horizontal="center" vertical="center" wrapText="1"/>
    </xf>
    <xf numFmtId="9" fontId="7" fillId="11" borderId="23" xfId="0" applyNumberFormat="1" applyFont="1" applyFill="1" applyBorder="1" applyAlignment="1">
      <alignment horizontal="center" vertical="center" wrapText="1"/>
    </xf>
    <xf numFmtId="1" fontId="41" fillId="11" borderId="23" xfId="0" applyNumberFormat="1" applyFont="1" applyFill="1" applyBorder="1" applyAlignment="1">
      <alignment horizontal="center" vertical="center" wrapText="1"/>
    </xf>
    <xf numFmtId="0" fontId="5" fillId="9" borderId="1" xfId="0" applyFont="1" applyFill="1" applyBorder="1" applyAlignment="1">
      <alignment horizontal="center" vertical="center"/>
    </xf>
    <xf numFmtId="1" fontId="5" fillId="9" borderId="1" xfId="0" applyNumberFormat="1" applyFont="1" applyFill="1" applyBorder="1" applyAlignment="1">
      <alignment horizontal="center" vertical="center"/>
    </xf>
    <xf numFmtId="0" fontId="54" fillId="0" borderId="0" xfId="0" applyFont="1"/>
    <xf numFmtId="0" fontId="55" fillId="0" borderId="0" xfId="0" applyFont="1" applyAlignment="1">
      <alignment horizontal="center"/>
    </xf>
    <xf numFmtId="0" fontId="54" fillId="0" borderId="0" xfId="0" applyFont="1" applyAlignment="1">
      <alignment horizontal="left"/>
    </xf>
    <xf numFmtId="0" fontId="55" fillId="0" borderId="0" xfId="0" applyFont="1"/>
    <xf numFmtId="0" fontId="55" fillId="4" borderId="1" xfId="0" applyFont="1" applyFill="1" applyBorder="1" applyAlignment="1">
      <alignment horizontal="center" vertical="center" wrapText="1"/>
    </xf>
    <xf numFmtId="9" fontId="54" fillId="0" borderId="1" xfId="0" applyNumberFormat="1" applyFont="1" applyBorder="1" applyAlignment="1">
      <alignment horizontal="center" vertical="center" wrapText="1"/>
    </xf>
    <xf numFmtId="9" fontId="54" fillId="0" borderId="2" xfId="0" applyNumberFormat="1" applyFont="1" applyBorder="1" applyAlignment="1">
      <alignment horizontal="center" vertical="center" wrapText="1"/>
    </xf>
    <xf numFmtId="9" fontId="57" fillId="0" borderId="1" xfId="0" applyNumberFormat="1" applyFont="1" applyBorder="1" applyAlignment="1">
      <alignment horizontal="center" vertical="center" wrapText="1"/>
    </xf>
    <xf numFmtId="0" fontId="1" fillId="9" borderId="0" xfId="0" applyFont="1" applyFill="1" applyAlignment="1">
      <alignment vertical="center"/>
    </xf>
    <xf numFmtId="0" fontId="0" fillId="9" borderId="0" xfId="0" applyFont="1" applyFill="1" applyAlignment="1">
      <alignment vertical="center"/>
    </xf>
    <xf numFmtId="0" fontId="2" fillId="9" borderId="0" xfId="0" applyFont="1" applyFill="1"/>
    <xf numFmtId="0" fontId="0" fillId="9" borderId="0" xfId="0" applyFill="1"/>
    <xf numFmtId="0" fontId="60" fillId="0" borderId="1" xfId="0" applyFont="1" applyBorder="1" applyAlignment="1">
      <alignment horizontal="left" vertical="center"/>
    </xf>
    <xf numFmtId="0" fontId="61" fillId="9" borderId="1" xfId="0" applyFont="1" applyFill="1" applyBorder="1" applyAlignment="1">
      <alignment vertical="center"/>
    </xf>
    <xf numFmtId="0" fontId="60" fillId="0" borderId="1" xfId="0" applyFont="1" applyBorder="1" applyAlignment="1">
      <alignment horizontal="center" vertical="center"/>
    </xf>
    <xf numFmtId="0" fontId="60" fillId="0" borderId="1" xfId="0" applyFont="1" applyBorder="1" applyAlignment="1">
      <alignment horizontal="center" vertical="center" wrapText="1"/>
    </xf>
    <xf numFmtId="0" fontId="61" fillId="9" borderId="1" xfId="0" applyFont="1" applyFill="1" applyBorder="1"/>
    <xf numFmtId="0" fontId="60" fillId="0" borderId="1" xfId="0" applyFont="1" applyBorder="1" applyAlignment="1">
      <alignment vertical="center" wrapText="1"/>
    </xf>
    <xf numFmtId="0" fontId="62" fillId="0" borderId="0" xfId="0" applyFont="1" applyBorder="1" applyAlignment="1">
      <alignment vertical="center" wrapText="1"/>
    </xf>
    <xf numFmtId="0" fontId="60" fillId="0" borderId="2" xfId="0" applyFont="1" applyBorder="1" applyAlignment="1">
      <alignment horizontal="center" vertical="center"/>
    </xf>
    <xf numFmtId="0" fontId="60" fillId="0" borderId="2" xfId="0" applyFont="1" applyBorder="1" applyAlignment="1">
      <alignment horizontal="center" vertical="center" wrapText="1"/>
    </xf>
    <xf numFmtId="0" fontId="61" fillId="9" borderId="1" xfId="0" applyFont="1" applyFill="1" applyBorder="1" applyAlignment="1"/>
    <xf numFmtId="0" fontId="2" fillId="9" borderId="0" xfId="0" applyFont="1" applyFill="1" applyAlignment="1">
      <alignment wrapText="1"/>
    </xf>
    <xf numFmtId="0" fontId="3" fillId="9" borderId="0" xfId="0" applyFont="1" applyFill="1" applyAlignment="1">
      <alignment wrapText="1"/>
    </xf>
    <xf numFmtId="0" fontId="65" fillId="13" borderId="1" xfId="0" applyFont="1" applyFill="1" applyBorder="1" applyAlignment="1">
      <alignment horizontal="center" vertical="center" wrapText="1"/>
    </xf>
    <xf numFmtId="0" fontId="65" fillId="13" borderId="1" xfId="0" applyFont="1" applyFill="1" applyBorder="1" applyAlignment="1">
      <alignment horizontal="center" vertical="center"/>
    </xf>
    <xf numFmtId="0" fontId="61" fillId="9" borderId="1" xfId="0" applyFont="1" applyFill="1" applyBorder="1" applyAlignment="1">
      <alignment horizontal="center" vertical="center" wrapText="1"/>
    </xf>
    <xf numFmtId="0" fontId="61" fillId="9" borderId="1" xfId="0" applyFont="1" applyFill="1" applyBorder="1" applyAlignment="1">
      <alignment wrapText="1"/>
    </xf>
    <xf numFmtId="0" fontId="64" fillId="9" borderId="1" xfId="0" applyFont="1" applyFill="1" applyBorder="1" applyAlignment="1">
      <alignment vertical="center" wrapText="1"/>
    </xf>
    <xf numFmtId="0" fontId="64" fillId="9" borderId="0" xfId="0" applyFont="1" applyFill="1" applyBorder="1" applyAlignment="1">
      <alignment horizontal="left" vertical="center" wrapText="1"/>
    </xf>
    <xf numFmtId="0" fontId="61" fillId="9" borderId="0" xfId="0" applyFont="1" applyFill="1" applyBorder="1" applyAlignment="1">
      <alignment horizontal="left" vertical="center" wrapText="1"/>
    </xf>
    <xf numFmtId="0" fontId="61" fillId="9" borderId="0" xfId="0" applyFont="1" applyFill="1" applyBorder="1" applyAlignment="1">
      <alignment horizontal="left" wrapText="1"/>
    </xf>
    <xf numFmtId="0" fontId="61" fillId="9" borderId="0" xfId="0" applyFont="1" applyFill="1" applyAlignment="1">
      <alignment horizontal="left" wrapText="1"/>
    </xf>
    <xf numFmtId="0" fontId="64" fillId="9" borderId="0" xfId="0" applyFont="1" applyFill="1" applyBorder="1" applyAlignment="1">
      <alignment vertical="center" wrapText="1"/>
    </xf>
    <xf numFmtId="0" fontId="61" fillId="9" borderId="0" xfId="0" applyFont="1" applyFill="1"/>
    <xf numFmtId="0" fontId="61" fillId="9" borderId="0" xfId="0" applyFont="1" applyFill="1" applyBorder="1" applyAlignment="1">
      <alignment vertical="center" wrapText="1"/>
    </xf>
    <xf numFmtId="0" fontId="67" fillId="9" borderId="0" xfId="0" applyFont="1" applyFill="1" applyAlignment="1">
      <alignment wrapText="1"/>
    </xf>
    <xf numFmtId="0" fontId="67" fillId="9" borderId="0" xfId="0" applyFont="1" applyFill="1"/>
    <xf numFmtId="0" fontId="56" fillId="0" borderId="14" xfId="0" applyFont="1" applyBorder="1" applyAlignment="1">
      <alignment horizontal="left"/>
    </xf>
    <xf numFmtId="0" fontId="55" fillId="2" borderId="2" xfId="0" applyFont="1" applyFill="1" applyBorder="1" applyAlignment="1">
      <alignment horizontal="center" vertical="center" wrapText="1"/>
    </xf>
    <xf numFmtId="0" fontId="26" fillId="0" borderId="0" xfId="0" applyFont="1" applyAlignment="1">
      <alignment horizontal="right" vertical="center"/>
    </xf>
    <xf numFmtId="0" fontId="9" fillId="0" borderId="0" xfId="0" applyFont="1" applyFill="1" applyAlignment="1">
      <alignment horizontal="justify" vertical="justify" wrapText="1"/>
    </xf>
    <xf numFmtId="0" fontId="26" fillId="4" borderId="0" xfId="0" applyFont="1" applyFill="1" applyAlignment="1">
      <alignment horizontal="center" vertical="center"/>
    </xf>
    <xf numFmtId="0" fontId="55" fillId="4" borderId="6" xfId="0" applyFont="1" applyFill="1" applyBorder="1" applyAlignment="1">
      <alignment horizontal="center" vertical="center" wrapText="1"/>
    </xf>
    <xf numFmtId="0" fontId="55" fillId="4" borderId="5" xfId="0" applyFont="1" applyFill="1" applyBorder="1" applyAlignment="1">
      <alignment horizontal="center" vertical="center" wrapText="1"/>
    </xf>
    <xf numFmtId="0" fontId="55" fillId="4" borderId="7" xfId="0" applyFont="1" applyFill="1" applyBorder="1" applyAlignment="1">
      <alignment horizontal="center" vertical="center" wrapText="1"/>
    </xf>
    <xf numFmtId="0" fontId="55" fillId="0" borderId="6" xfId="0" applyFont="1" applyBorder="1" applyAlignment="1">
      <alignment horizontal="center" vertical="center" wrapText="1"/>
    </xf>
    <xf numFmtId="0" fontId="55" fillId="0" borderId="5" xfId="0" applyFont="1" applyBorder="1" applyAlignment="1">
      <alignment horizontal="center" vertical="center" wrapText="1"/>
    </xf>
    <xf numFmtId="0" fontId="54" fillId="0" borderId="6" xfId="0" applyFont="1" applyBorder="1" applyAlignment="1">
      <alignment horizontal="center" vertical="center" wrapText="1"/>
    </xf>
    <xf numFmtId="0" fontId="54" fillId="0" borderId="7" xfId="0" applyFont="1" applyBorder="1" applyAlignment="1">
      <alignment horizontal="center" vertical="center" wrapText="1"/>
    </xf>
    <xf numFmtId="0" fontId="54" fillId="0" borderId="5" xfId="0" applyFont="1" applyBorder="1" applyAlignment="1">
      <alignment horizontal="center" vertical="center" wrapText="1"/>
    </xf>
    <xf numFmtId="0" fontId="54" fillId="0" borderId="6" xfId="0" applyFont="1" applyBorder="1" applyAlignment="1">
      <alignment horizontal="justify" vertical="justify"/>
    </xf>
    <xf numFmtId="0" fontId="54" fillId="0" borderId="7" xfId="0" applyFont="1" applyBorder="1" applyAlignment="1">
      <alignment horizontal="justify" vertical="justify"/>
    </xf>
    <xf numFmtId="0" fontId="54" fillId="0" borderId="5" xfId="0" applyFont="1" applyBorder="1" applyAlignment="1">
      <alignment horizontal="justify" vertical="justify"/>
    </xf>
    <xf numFmtId="0" fontId="54" fillId="0" borderId="6" xfId="0" applyFont="1" applyBorder="1" applyAlignment="1">
      <alignment horizontal="center" vertical="center"/>
    </xf>
    <xf numFmtId="0" fontId="54" fillId="0" borderId="7" xfId="0" applyFont="1" applyBorder="1" applyAlignment="1">
      <alignment horizontal="center" vertical="center"/>
    </xf>
    <xf numFmtId="0" fontId="54" fillId="0" borderId="5" xfId="0" applyFont="1" applyBorder="1" applyAlignment="1">
      <alignment horizontal="center" vertical="center"/>
    </xf>
    <xf numFmtId="0" fontId="55" fillId="0" borderId="8" xfId="0" applyFont="1" applyBorder="1" applyAlignment="1">
      <alignment horizontal="center" vertical="center" wrapText="1"/>
    </xf>
    <xf numFmtId="0" fontId="55" fillId="0" borderId="9" xfId="0" applyFont="1" applyBorder="1" applyAlignment="1">
      <alignment horizontal="center" vertical="center" wrapText="1"/>
    </xf>
    <xf numFmtId="0" fontId="54" fillId="0" borderId="8" xfId="0" applyFont="1" applyBorder="1" applyAlignment="1">
      <alignment horizontal="center" vertical="center"/>
    </xf>
    <xf numFmtId="0" fontId="54" fillId="0" borderId="15" xfId="0" applyFont="1" applyBorder="1" applyAlignment="1">
      <alignment horizontal="center" vertical="center"/>
    </xf>
    <xf numFmtId="0" fontId="54" fillId="0" borderId="9" xfId="0" applyFont="1" applyBorder="1" applyAlignment="1">
      <alignment horizontal="center" vertical="center"/>
    </xf>
    <xf numFmtId="0" fontId="54" fillId="0" borderId="8" xfId="0" applyFont="1" applyBorder="1" applyAlignment="1">
      <alignment horizontal="justify" vertical="justify"/>
    </xf>
    <xf numFmtId="0" fontId="54" fillId="0" borderId="15" xfId="0" applyFont="1" applyBorder="1" applyAlignment="1">
      <alignment horizontal="justify" vertical="justify"/>
    </xf>
    <xf numFmtId="0" fontId="54" fillId="0" borderId="9" xfId="0" applyFont="1" applyBorder="1" applyAlignment="1">
      <alignment horizontal="justify" vertical="justify"/>
    </xf>
    <xf numFmtId="0" fontId="57" fillId="0" borderId="1" xfId="0" applyFont="1" applyBorder="1" applyAlignment="1">
      <alignment horizontal="center" vertical="center" wrapText="1"/>
    </xf>
    <xf numFmtId="0" fontId="54" fillId="0" borderId="1" xfId="0" applyFont="1" applyBorder="1" applyAlignment="1">
      <alignment horizontal="justify" vertical="justify"/>
    </xf>
    <xf numFmtId="0" fontId="55" fillId="0" borderId="1" xfId="0" applyFont="1" applyBorder="1" applyAlignment="1">
      <alignment horizontal="center" vertical="center" wrapText="1"/>
    </xf>
    <xf numFmtId="0" fontId="54" fillId="0" borderId="1" xfId="0" applyFont="1" applyBorder="1" applyAlignment="1">
      <alignment horizontal="center" vertical="center"/>
    </xf>
    <xf numFmtId="0" fontId="60" fillId="13" borderId="15" xfId="0" applyFont="1" applyFill="1" applyBorder="1" applyAlignment="1">
      <alignment horizontal="center" vertical="center" wrapText="1"/>
    </xf>
    <xf numFmtId="0" fontId="60" fillId="0" borderId="1" xfId="0" applyFont="1" applyBorder="1" applyAlignment="1">
      <alignment horizontal="left" vertical="center"/>
    </xf>
    <xf numFmtId="0" fontId="61" fillId="0" borderId="1" xfId="0" applyFont="1" applyBorder="1" applyAlignment="1">
      <alignment horizontal="left" vertical="center"/>
    </xf>
    <xf numFmtId="0" fontId="58" fillId="0" borderId="0" xfId="0" applyFont="1" applyBorder="1" applyAlignment="1">
      <alignment horizontal="right" vertical="center" wrapText="1"/>
    </xf>
    <xf numFmtId="0" fontId="59" fillId="9" borderId="0" xfId="0" applyFont="1" applyFill="1" applyBorder="1" applyAlignment="1">
      <alignment horizontal="justify" vertical="justify" wrapText="1"/>
    </xf>
    <xf numFmtId="0" fontId="59" fillId="9" borderId="0" xfId="0" applyFont="1" applyFill="1" applyBorder="1" applyAlignment="1">
      <alignment horizontal="center" vertical="justify" wrapText="1"/>
    </xf>
    <xf numFmtId="0" fontId="36" fillId="13" borderId="1" xfId="0" applyFont="1" applyFill="1" applyBorder="1" applyAlignment="1">
      <alignment horizontal="center" vertical="center"/>
    </xf>
    <xf numFmtId="0" fontId="60" fillId="0" borderId="1" xfId="0" applyFont="1" applyBorder="1" applyAlignment="1">
      <alignment horizontal="center" vertical="center"/>
    </xf>
    <xf numFmtId="0" fontId="61" fillId="9" borderId="1" xfId="0" applyFont="1" applyFill="1" applyBorder="1" applyAlignment="1">
      <alignment horizontal="center" vertical="center"/>
    </xf>
    <xf numFmtId="0" fontId="61"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61" fillId="0" borderId="1" xfId="0" applyFont="1" applyBorder="1" applyAlignment="1">
      <alignment horizontal="left" vertical="center" wrapText="1"/>
    </xf>
    <xf numFmtId="0" fontId="61" fillId="9" borderId="1" xfId="0" applyFont="1" applyFill="1" applyBorder="1" applyAlignment="1">
      <alignment horizontal="center"/>
    </xf>
    <xf numFmtId="0" fontId="60" fillId="9" borderId="1" xfId="0" applyFont="1" applyFill="1" applyBorder="1" applyAlignment="1">
      <alignment horizontal="left" vertical="center" wrapText="1"/>
    </xf>
    <xf numFmtId="0" fontId="60" fillId="0" borderId="1"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7" xfId="0" applyFont="1" applyBorder="1" applyAlignment="1">
      <alignment horizontal="center" vertical="center" wrapText="1"/>
    </xf>
    <xf numFmtId="0" fontId="60" fillId="0" borderId="5" xfId="0" applyFont="1" applyBorder="1" applyAlignment="1">
      <alignment horizontal="center" vertical="center" wrapText="1"/>
    </xf>
    <xf numFmtId="0" fontId="60" fillId="9" borderId="1" xfId="0" applyFont="1" applyFill="1" applyBorder="1" applyAlignment="1">
      <alignment horizontal="center" vertical="center" wrapText="1"/>
    </xf>
    <xf numFmtId="0" fontId="36" fillId="9" borderId="1" xfId="0" applyFont="1" applyFill="1" applyBorder="1" applyAlignment="1">
      <alignment horizontal="center" vertical="center"/>
    </xf>
    <xf numFmtId="0" fontId="63" fillId="9" borderId="1" xfId="0" applyFont="1" applyFill="1" applyBorder="1" applyAlignment="1">
      <alignment horizontal="center" vertical="center"/>
    </xf>
    <xf numFmtId="0" fontId="64" fillId="9" borderId="1" xfId="0" applyFont="1" applyFill="1" applyBorder="1" applyAlignment="1">
      <alignment horizontal="center" vertical="center" wrapText="1"/>
    </xf>
    <xf numFmtId="0" fontId="59" fillId="9" borderId="1" xfId="0" applyFont="1" applyFill="1" applyBorder="1" applyAlignment="1">
      <alignment horizontal="center" vertical="center"/>
    </xf>
    <xf numFmtId="0" fontId="64" fillId="13" borderId="15" xfId="0" applyFont="1" applyFill="1" applyBorder="1" applyAlignment="1">
      <alignment horizontal="center" vertical="center" wrapText="1"/>
    </xf>
    <xf numFmtId="0" fontId="60" fillId="0" borderId="1" xfId="0" applyFont="1" applyBorder="1" applyAlignment="1">
      <alignment horizontal="left" vertical="center" wrapText="1"/>
    </xf>
    <xf numFmtId="0" fontId="59" fillId="9" borderId="6" xfId="0" applyFont="1" applyFill="1" applyBorder="1" applyAlignment="1">
      <alignment horizontal="center" wrapText="1"/>
    </xf>
    <xf numFmtId="0" fontId="59" fillId="9" borderId="7" xfId="0" applyFont="1" applyFill="1" applyBorder="1" applyAlignment="1">
      <alignment horizontal="center" wrapText="1"/>
    </xf>
    <xf numFmtId="0" fontId="59" fillId="9" borderId="5" xfId="0" applyFont="1" applyFill="1" applyBorder="1" applyAlignment="1">
      <alignment horizontal="center" wrapText="1"/>
    </xf>
    <xf numFmtId="0" fontId="64" fillId="9" borderId="6" xfId="0" applyFont="1" applyFill="1" applyBorder="1" applyAlignment="1">
      <alignment horizontal="center" vertical="center" wrapText="1"/>
    </xf>
    <xf numFmtId="0" fontId="64" fillId="9" borderId="7" xfId="0" applyFont="1" applyFill="1" applyBorder="1" applyAlignment="1">
      <alignment horizontal="center" vertical="center" wrapText="1"/>
    </xf>
    <xf numFmtId="0" fontId="64" fillId="9" borderId="5" xfId="0" applyFont="1" applyFill="1" applyBorder="1" applyAlignment="1">
      <alignment horizontal="center" vertical="center" wrapText="1"/>
    </xf>
    <xf numFmtId="0" fontId="59" fillId="9" borderId="6" xfId="0" applyFont="1" applyFill="1" applyBorder="1" applyAlignment="1">
      <alignment horizontal="center" vertical="center" wrapText="1"/>
    </xf>
    <xf numFmtId="0" fontId="59" fillId="9" borderId="7" xfId="0" applyFont="1" applyFill="1" applyBorder="1" applyAlignment="1">
      <alignment horizontal="center" vertical="center" wrapText="1"/>
    </xf>
    <xf numFmtId="0" fontId="59" fillId="9" borderId="5" xfId="0" applyFont="1" applyFill="1" applyBorder="1" applyAlignment="1">
      <alignment horizontal="center" vertical="center" wrapText="1"/>
    </xf>
    <xf numFmtId="0" fontId="64" fillId="13" borderId="8" xfId="0" applyFont="1" applyFill="1" applyBorder="1" applyAlignment="1">
      <alignment horizontal="center" vertical="center" wrapText="1"/>
    </xf>
    <xf numFmtId="0" fontId="64" fillId="13" borderId="9" xfId="0" applyFont="1" applyFill="1" applyBorder="1" applyAlignment="1">
      <alignment horizontal="center" vertical="center" wrapText="1"/>
    </xf>
    <xf numFmtId="0" fontId="64" fillId="13" borderId="12" xfId="0" applyFont="1" applyFill="1" applyBorder="1" applyAlignment="1">
      <alignment horizontal="center" vertical="center" wrapText="1"/>
    </xf>
    <xf numFmtId="0" fontId="64" fillId="13" borderId="14" xfId="0" applyFont="1" applyFill="1" applyBorder="1" applyAlignment="1">
      <alignment horizontal="center" vertical="center" wrapText="1"/>
    </xf>
    <xf numFmtId="0" fontId="64" fillId="13" borderId="13" xfId="0" applyFont="1" applyFill="1" applyBorder="1" applyAlignment="1">
      <alignment horizontal="center" vertical="center" wrapText="1"/>
    </xf>
    <xf numFmtId="0" fontId="64" fillId="13" borderId="1" xfId="0" applyFont="1" applyFill="1" applyBorder="1" applyAlignment="1">
      <alignment horizontal="center" vertical="center" wrapText="1"/>
    </xf>
    <xf numFmtId="0" fontId="66" fillId="0" borderId="0" xfId="0" applyFont="1" applyAlignment="1">
      <alignment horizontal="left" vertical="center"/>
    </xf>
    <xf numFmtId="0" fontId="66" fillId="0" borderId="0" xfId="0" applyFont="1" applyAlignment="1">
      <alignment horizontal="left"/>
    </xf>
    <xf numFmtId="0" fontId="35" fillId="0" borderId="0" xfId="0" applyFont="1" applyAlignment="1">
      <alignment horizontal="center" vertical="center"/>
    </xf>
    <xf numFmtId="0" fontId="36" fillId="9" borderId="0" xfId="0" applyFont="1" applyFill="1" applyBorder="1" applyAlignment="1">
      <alignment horizontal="center" vertical="center"/>
    </xf>
    <xf numFmtId="0" fontId="32" fillId="0" borderId="15" xfId="0" applyFont="1" applyBorder="1" applyAlignment="1">
      <alignment horizontal="center" vertical="center"/>
    </xf>
    <xf numFmtId="0" fontId="32" fillId="0" borderId="0" xfId="0" applyFont="1" applyBorder="1" applyAlignment="1">
      <alignment horizontal="center" vertical="center"/>
    </xf>
    <xf numFmtId="0" fontId="32" fillId="0" borderId="14" xfId="0" applyFont="1" applyBorder="1" applyAlignment="1">
      <alignment horizontal="center" vertical="center"/>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14" fillId="0" borderId="2" xfId="0" applyFont="1" applyFill="1" applyBorder="1" applyAlignment="1">
      <alignment horizontal="center" vertical="center" textRotation="90"/>
    </xf>
    <xf numFmtId="0" fontId="14" fillId="0" borderId="3" xfId="0" applyFont="1" applyFill="1" applyBorder="1" applyAlignment="1">
      <alignment horizontal="center" vertical="center" textRotation="90"/>
    </xf>
    <xf numFmtId="0" fontId="14" fillId="0" borderId="4" xfId="0" applyFont="1" applyFill="1" applyBorder="1" applyAlignment="1">
      <alignment horizontal="center" vertical="center" textRotation="90"/>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3" fillId="0" borderId="2"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4" xfId="0" applyFont="1" applyFill="1" applyBorder="1" applyAlignment="1">
      <alignment horizontal="center" vertical="center" wrapText="1"/>
    </xf>
    <xf numFmtId="0" fontId="14" fillId="4" borderId="2" xfId="0" applyFont="1" applyFill="1" applyBorder="1" applyAlignment="1">
      <alignment horizontal="center" vertical="center" textRotation="90"/>
    </xf>
    <xf numFmtId="0" fontId="14" fillId="4" borderId="3" xfId="0" applyFont="1" applyFill="1" applyBorder="1" applyAlignment="1">
      <alignment horizontal="center" vertical="center" textRotation="90"/>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14" fillId="4" borderId="4" xfId="0" applyFont="1" applyFill="1" applyBorder="1" applyAlignment="1">
      <alignment horizontal="center" vertical="center" textRotation="90"/>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25" fillId="2" borderId="1" xfId="0" applyFont="1" applyFill="1" applyBorder="1" applyAlignment="1">
      <alignment horizontal="center" vertical="center"/>
    </xf>
    <xf numFmtId="0" fontId="16" fillId="0" borderId="1" xfId="0" applyFont="1" applyBorder="1" applyAlignment="1">
      <alignment horizontal="center" vertical="center"/>
    </xf>
    <xf numFmtId="0" fontId="34" fillId="2" borderId="1" xfId="0" applyFont="1" applyFill="1" applyBorder="1" applyAlignment="1">
      <alignment horizontal="center" vertical="center"/>
    </xf>
    <xf numFmtId="0" fontId="34" fillId="2" borderId="2"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4" fillId="3" borderId="1" xfId="0" applyFont="1" applyFill="1" applyBorder="1" applyAlignment="1">
      <alignment horizontal="center" vertical="center"/>
    </xf>
    <xf numFmtId="0" fontId="34" fillId="3" borderId="2" xfId="0" applyFont="1" applyFill="1" applyBorder="1" applyAlignment="1">
      <alignment horizontal="center" vertical="center"/>
    </xf>
    <xf numFmtId="0" fontId="34" fillId="2" borderId="1"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5" xfId="0" applyFont="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3" xfId="0" applyFont="1" applyFill="1" applyBorder="1" applyAlignment="1">
      <alignment horizontal="center" vertical="center"/>
    </xf>
    <xf numFmtId="0" fontId="14" fillId="3" borderId="2"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4" fillId="6" borderId="2" xfId="0" applyFont="1" applyFill="1" applyBorder="1" applyAlignment="1">
      <alignment horizontal="center" vertical="center" textRotation="90"/>
    </xf>
    <xf numFmtId="0" fontId="14" fillId="6" borderId="3" xfId="0" applyFont="1" applyFill="1" applyBorder="1" applyAlignment="1">
      <alignment horizontal="center" vertical="center" textRotation="90"/>
    </xf>
    <xf numFmtId="0" fontId="32" fillId="0" borderId="9" xfId="0" applyFont="1" applyBorder="1" applyAlignment="1">
      <alignment horizontal="center" vertical="center"/>
    </xf>
    <xf numFmtId="0" fontId="32" fillId="0" borderId="11" xfId="0" applyFont="1" applyBorder="1" applyAlignment="1">
      <alignment horizontal="center" vertical="center"/>
    </xf>
    <xf numFmtId="0" fontId="53" fillId="0" borderId="1" xfId="0" applyFont="1" applyFill="1" applyBorder="1" applyAlignment="1">
      <alignment horizontal="center" vertical="center" wrapText="1"/>
    </xf>
    <xf numFmtId="0" fontId="30" fillId="0" borderId="0" xfId="0" applyFont="1" applyAlignment="1">
      <alignment horizontal="center" vertical="center"/>
    </xf>
    <xf numFmtId="1" fontId="52" fillId="0" borderId="2" xfId="0" applyNumberFormat="1" applyFont="1" applyFill="1" applyBorder="1" applyAlignment="1">
      <alignment horizontal="center" vertical="center"/>
    </xf>
    <xf numFmtId="1" fontId="52" fillId="0" borderId="3" xfId="0" applyNumberFormat="1" applyFont="1" applyFill="1" applyBorder="1" applyAlignment="1">
      <alignment horizontal="center" vertical="center"/>
    </xf>
    <xf numFmtId="1" fontId="52" fillId="0" borderId="4" xfId="0" applyNumberFormat="1" applyFont="1" applyFill="1" applyBorder="1" applyAlignment="1">
      <alignment horizontal="center" vertical="center"/>
    </xf>
    <xf numFmtId="0" fontId="31" fillId="0" borderId="15" xfId="0" applyFont="1" applyBorder="1" applyAlignment="1">
      <alignment horizontal="center" vertical="center"/>
    </xf>
    <xf numFmtId="0" fontId="31" fillId="0" borderId="0" xfId="0" applyFont="1" applyBorder="1" applyAlignment="1">
      <alignment horizontal="center" vertical="center"/>
    </xf>
    <xf numFmtId="0" fontId="31" fillId="0" borderId="14" xfId="0" applyFont="1" applyBorder="1" applyAlignment="1">
      <alignment horizontal="center" vertical="center"/>
    </xf>
    <xf numFmtId="0" fontId="14" fillId="3" borderId="9" xfId="0" applyFont="1" applyFill="1" applyBorder="1" applyAlignment="1">
      <alignment horizontal="center" vertical="center" textRotation="255"/>
    </xf>
    <xf numFmtId="0" fontId="14" fillId="3" borderId="11" xfId="0" applyFont="1" applyFill="1" applyBorder="1" applyAlignment="1">
      <alignment horizontal="center" vertical="center" textRotation="255"/>
    </xf>
    <xf numFmtId="0" fontId="14" fillId="3" borderId="13" xfId="0" applyFont="1" applyFill="1" applyBorder="1" applyAlignment="1">
      <alignment horizontal="center" vertical="center" textRotation="255"/>
    </xf>
    <xf numFmtId="0" fontId="45" fillId="0" borderId="0" xfId="0" applyFont="1" applyAlignment="1">
      <alignment horizontal="left" vertical="justify"/>
    </xf>
    <xf numFmtId="0" fontId="39" fillId="0" borderId="25" xfId="0" applyFont="1" applyBorder="1" applyAlignment="1">
      <alignment horizontal="center"/>
    </xf>
    <xf numFmtId="0" fontId="39" fillId="0" borderId="0" xfId="0" applyFont="1" applyAlignment="1">
      <alignment horizontal="center"/>
    </xf>
    <xf numFmtId="0" fontId="47" fillId="0" borderId="0" xfId="0" applyFont="1" applyAlignment="1">
      <alignment horizontal="left" vertical="center"/>
    </xf>
    <xf numFmtId="0" fontId="5" fillId="0" borderId="1" xfId="0" applyFont="1" applyBorder="1" applyAlignment="1">
      <alignment horizontal="center" vertical="center" wrapText="1"/>
    </xf>
    <xf numFmtId="0" fontId="47" fillId="0" borderId="0" xfId="0" applyFont="1" applyAlignment="1">
      <alignment horizontal="center" vertical="center"/>
    </xf>
    <xf numFmtId="0" fontId="4" fillId="12" borderId="1" xfId="0" applyFont="1" applyFill="1" applyBorder="1" applyAlignment="1">
      <alignment horizontal="center"/>
    </xf>
    <xf numFmtId="0" fontId="11" fillId="0" borderId="1" xfId="0" applyFont="1" applyFill="1" applyBorder="1" applyAlignment="1">
      <alignment horizontal="center" vertical="center" wrapText="1"/>
    </xf>
    <xf numFmtId="0" fontId="36" fillId="2" borderId="6" xfId="0" applyFont="1" applyFill="1" applyBorder="1" applyAlignment="1">
      <alignment horizontal="center" vertical="center" wrapText="1"/>
    </xf>
    <xf numFmtId="0" fontId="36" fillId="2" borderId="5" xfId="0" applyFont="1" applyFill="1" applyBorder="1" applyAlignment="1">
      <alignment horizontal="center" vertical="center" wrapText="1"/>
    </xf>
    <xf numFmtId="0" fontId="24"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7" fillId="0" borderId="14" xfId="0" applyFont="1" applyBorder="1" applyAlignment="1">
      <alignment horizontal="right" vertical="center"/>
    </xf>
    <xf numFmtId="0" fontId="27" fillId="0" borderId="10" xfId="0" applyFont="1" applyBorder="1" applyAlignment="1">
      <alignment horizontal="right" vertical="center"/>
    </xf>
    <xf numFmtId="0" fontId="27" fillId="0" borderId="0" xfId="0" applyFont="1" applyBorder="1" applyAlignment="1">
      <alignment horizontal="right" vertical="center"/>
    </xf>
    <xf numFmtId="0" fontId="39" fillId="0" borderId="0" xfId="0" applyFont="1" applyAlignment="1">
      <alignment horizontal="center" vertical="justify"/>
    </xf>
    <xf numFmtId="0" fontId="41" fillId="8" borderId="17" xfId="0" applyFont="1" applyFill="1" applyBorder="1" applyAlignment="1">
      <alignment horizontal="center" vertical="center" wrapText="1"/>
    </xf>
    <xf numFmtId="0" fontId="41" fillId="8" borderId="18" xfId="0" applyFont="1" applyFill="1" applyBorder="1" applyAlignment="1">
      <alignment horizontal="center" vertical="center" wrapText="1"/>
    </xf>
    <xf numFmtId="0" fontId="41" fillId="8" borderId="19" xfId="0" applyFont="1" applyFill="1" applyBorder="1" applyAlignment="1">
      <alignment horizontal="center" vertical="center" wrapText="1"/>
    </xf>
    <xf numFmtId="0" fontId="35" fillId="2" borderId="6"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12" fillId="3" borderId="1" xfId="0" applyFont="1" applyFill="1" applyBorder="1" applyAlignment="1">
      <alignment horizontal="center" vertical="center"/>
    </xf>
    <xf numFmtId="0" fontId="38" fillId="3" borderId="1"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5"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3" fillId="3" borderId="1" xfId="0" applyFont="1" applyFill="1" applyBorder="1" applyAlignment="1">
      <alignment horizontal="center" vertical="center"/>
    </xf>
    <xf numFmtId="0" fontId="35"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xf numFmtId="0" fontId="22" fillId="2" borderId="0" xfId="0" applyFont="1" applyFill="1" applyAlignment="1">
      <alignment horizontal="center" vertical="center"/>
    </xf>
    <xf numFmtId="0" fontId="22" fillId="2" borderId="15" xfId="0" applyFont="1" applyFill="1" applyBorder="1" applyAlignment="1">
      <alignment horizontal="center" vertical="center"/>
    </xf>
    <xf numFmtId="0" fontId="22" fillId="9" borderId="0" xfId="0" applyFont="1" applyFill="1" applyBorder="1" applyAlignment="1">
      <alignment horizontal="center" vertical="center"/>
    </xf>
    <xf numFmtId="0" fontId="22" fillId="9" borderId="0" xfId="0" applyFont="1" applyFill="1" applyAlignment="1">
      <alignment horizontal="center" vertical="center"/>
    </xf>
    <xf numFmtId="0" fontId="54" fillId="0" borderId="6" xfId="0" applyFont="1" applyBorder="1" applyAlignment="1">
      <alignment horizontal="justify" vertical="center"/>
    </xf>
    <xf numFmtId="0" fontId="54" fillId="0" borderId="7" xfId="0" applyFont="1" applyBorder="1" applyAlignment="1">
      <alignment horizontal="justify" vertical="center"/>
    </xf>
    <xf numFmtId="0" fontId="54" fillId="0" borderId="5" xfId="0" applyFont="1" applyBorder="1" applyAlignment="1">
      <alignment horizontal="justify"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CC66FF"/>
      <color rgb="FFFF6600"/>
      <color rgb="FFCC0066"/>
      <color rgb="FFFF9933"/>
      <color rgb="FFFF9999"/>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214992</xdr:colOff>
      <xdr:row>0</xdr:row>
      <xdr:rowOff>1066800</xdr:rowOff>
    </xdr:to>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144992</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44992"/>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8" activePane="bottomLeft" state="frozen"/>
      <selection pane="bottomLeft" activeCell="A13" sqref="A13:B13"/>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48" t="s">
        <v>69</v>
      </c>
      <c r="B1" s="148"/>
      <c r="C1" s="148"/>
      <c r="D1" s="148"/>
      <c r="E1" s="148"/>
      <c r="F1" s="148"/>
      <c r="G1" s="148"/>
      <c r="H1" s="148"/>
      <c r="I1" s="148"/>
    </row>
    <row r="2" spans="1:9" ht="120" customHeight="1" x14ac:dyDescent="0.25">
      <c r="A2" s="149" t="s">
        <v>394</v>
      </c>
      <c r="B2" s="149"/>
      <c r="C2" s="149"/>
      <c r="D2" s="149"/>
      <c r="E2" s="149"/>
      <c r="F2" s="149"/>
      <c r="G2" s="149"/>
      <c r="H2" s="149"/>
      <c r="I2" s="149"/>
    </row>
    <row r="3" spans="1:9" ht="39.75" customHeight="1" x14ac:dyDescent="0.25">
      <c r="A3" s="150" t="s">
        <v>67</v>
      </c>
      <c r="B3" s="150"/>
      <c r="C3" s="150"/>
      <c r="D3" s="150"/>
      <c r="E3" s="150"/>
      <c r="F3" s="150"/>
      <c r="G3" s="150"/>
      <c r="H3" s="150"/>
      <c r="I3" s="150"/>
    </row>
    <row r="4" spans="1:9" ht="106.5" customHeight="1" x14ac:dyDescent="0.25">
      <c r="A4" s="149" t="s">
        <v>395</v>
      </c>
      <c r="B4" s="149"/>
      <c r="C4" s="149"/>
      <c r="D4" s="149"/>
      <c r="E4" s="149"/>
      <c r="F4" s="149"/>
      <c r="G4" s="149"/>
      <c r="H4" s="149"/>
      <c r="I4" s="149"/>
    </row>
    <row r="5" spans="1:9" ht="32.25" customHeight="1" x14ac:dyDescent="0.25">
      <c r="A5" s="150" t="s">
        <v>68</v>
      </c>
      <c r="B5" s="150"/>
      <c r="C5" s="150"/>
      <c r="D5" s="150"/>
      <c r="E5" s="150"/>
      <c r="F5" s="150"/>
      <c r="G5" s="150"/>
      <c r="H5" s="150"/>
      <c r="I5" s="150"/>
    </row>
    <row r="6" spans="1:9" ht="15" customHeight="1" x14ac:dyDescent="0.25">
      <c r="A6" s="108"/>
      <c r="B6" s="109" t="s">
        <v>72</v>
      </c>
      <c r="C6" s="110" t="s">
        <v>69</v>
      </c>
      <c r="D6" s="108"/>
      <c r="E6" s="108"/>
      <c r="F6" s="108"/>
      <c r="G6" s="111"/>
      <c r="H6" s="108"/>
      <c r="I6" s="108"/>
    </row>
    <row r="7" spans="1:9" ht="14.25" customHeight="1" x14ac:dyDescent="0.25">
      <c r="A7" s="108"/>
      <c r="B7" s="109" t="s">
        <v>71</v>
      </c>
      <c r="C7" s="110" t="s">
        <v>70</v>
      </c>
      <c r="D7" s="108"/>
      <c r="E7" s="108"/>
      <c r="F7" s="108"/>
      <c r="G7" s="111"/>
      <c r="H7" s="108"/>
      <c r="I7" s="108"/>
    </row>
    <row r="8" spans="1:9" ht="19.5" customHeight="1" x14ac:dyDescent="0.25">
      <c r="A8" s="108"/>
      <c r="B8" s="109"/>
      <c r="C8" s="110"/>
      <c r="D8" s="108"/>
      <c r="E8" s="108"/>
      <c r="F8" s="108"/>
      <c r="G8" s="111"/>
      <c r="H8" s="108"/>
      <c r="I8" s="108"/>
    </row>
    <row r="9" spans="1:9" ht="21.75" customHeight="1" x14ac:dyDescent="0.25">
      <c r="A9" s="146" t="s">
        <v>396</v>
      </c>
      <c r="B9" s="146"/>
      <c r="C9" s="146"/>
      <c r="D9" s="146"/>
      <c r="E9" s="146"/>
      <c r="F9" s="146"/>
      <c r="G9" s="146"/>
      <c r="H9" s="146"/>
      <c r="I9" s="146"/>
    </row>
    <row r="10" spans="1:9" x14ac:dyDescent="0.25">
      <c r="A10" s="147" t="s">
        <v>73</v>
      </c>
      <c r="B10" s="147"/>
      <c r="C10" s="147"/>
      <c r="D10" s="147"/>
      <c r="E10" s="147"/>
      <c r="F10" s="147"/>
      <c r="G10" s="147"/>
      <c r="H10" s="147"/>
      <c r="I10" s="147"/>
    </row>
    <row r="11" spans="1:9" s="22" customFormat="1" x14ac:dyDescent="0.25">
      <c r="A11" s="151" t="s">
        <v>397</v>
      </c>
      <c r="B11" s="152"/>
      <c r="C11" s="151" t="s">
        <v>398</v>
      </c>
      <c r="D11" s="153"/>
      <c r="E11" s="152"/>
      <c r="F11" s="151" t="s">
        <v>399</v>
      </c>
      <c r="G11" s="153"/>
      <c r="H11" s="152"/>
      <c r="I11" s="112" t="s">
        <v>400</v>
      </c>
    </row>
    <row r="12" spans="1:9" ht="34.5" customHeight="1" x14ac:dyDescent="0.25">
      <c r="A12" s="154" t="s">
        <v>7</v>
      </c>
      <c r="B12" s="155"/>
      <c r="C12" s="156" t="s">
        <v>401</v>
      </c>
      <c r="D12" s="157"/>
      <c r="E12" s="158"/>
      <c r="F12" s="334" t="s">
        <v>461</v>
      </c>
      <c r="G12" s="335"/>
      <c r="H12" s="336"/>
      <c r="I12" s="113">
        <v>0</v>
      </c>
    </row>
    <row r="13" spans="1:9" ht="58.5" customHeight="1" x14ac:dyDescent="0.25">
      <c r="A13" s="154" t="s">
        <v>8</v>
      </c>
      <c r="B13" s="155"/>
      <c r="C13" s="162" t="s">
        <v>402</v>
      </c>
      <c r="D13" s="163"/>
      <c r="E13" s="164"/>
      <c r="F13" s="159" t="s">
        <v>403</v>
      </c>
      <c r="G13" s="160"/>
      <c r="H13" s="161"/>
      <c r="I13" s="113">
        <v>0.1</v>
      </c>
    </row>
    <row r="14" spans="1:9" ht="72" customHeight="1" x14ac:dyDescent="0.25">
      <c r="A14" s="165" t="s">
        <v>9</v>
      </c>
      <c r="B14" s="166"/>
      <c r="C14" s="167" t="s">
        <v>335</v>
      </c>
      <c r="D14" s="168"/>
      <c r="E14" s="169"/>
      <c r="F14" s="170" t="s">
        <v>462</v>
      </c>
      <c r="G14" s="171"/>
      <c r="H14" s="172"/>
      <c r="I14" s="114">
        <v>0.2</v>
      </c>
    </row>
    <row r="15" spans="1:9" ht="53.25" customHeight="1" x14ac:dyDescent="0.25">
      <c r="A15" s="165" t="s">
        <v>404</v>
      </c>
      <c r="B15" s="166"/>
      <c r="C15" s="173" t="s">
        <v>405</v>
      </c>
      <c r="D15" s="173"/>
      <c r="E15" s="173"/>
      <c r="F15" s="174" t="s">
        <v>463</v>
      </c>
      <c r="G15" s="174"/>
      <c r="H15" s="174"/>
      <c r="I15" s="115">
        <v>0.3</v>
      </c>
    </row>
    <row r="16" spans="1:9" ht="87.75" customHeight="1" x14ac:dyDescent="0.25">
      <c r="A16" s="175" t="s">
        <v>10</v>
      </c>
      <c r="B16" s="175"/>
      <c r="C16" s="176" t="s">
        <v>406</v>
      </c>
      <c r="D16" s="176"/>
      <c r="E16" s="176"/>
      <c r="F16" s="174" t="s">
        <v>464</v>
      </c>
      <c r="G16" s="174"/>
      <c r="H16" s="174"/>
      <c r="I16" s="113">
        <v>0.6</v>
      </c>
    </row>
    <row r="17" spans="1:9" ht="81" customHeight="1" x14ac:dyDescent="0.25">
      <c r="A17" s="154" t="s">
        <v>11</v>
      </c>
      <c r="B17" s="155"/>
      <c r="C17" s="162" t="s">
        <v>407</v>
      </c>
      <c r="D17" s="163"/>
      <c r="E17" s="164"/>
      <c r="F17" s="159" t="s">
        <v>465</v>
      </c>
      <c r="G17" s="160"/>
      <c r="H17" s="161"/>
      <c r="I17" s="113">
        <v>1</v>
      </c>
    </row>
  </sheetData>
  <mergeCells count="28">
    <mergeCell ref="A17:B17"/>
    <mergeCell ref="C17:E17"/>
    <mergeCell ref="F17:H17"/>
    <mergeCell ref="A15:B15"/>
    <mergeCell ref="C15:E15"/>
    <mergeCell ref="F15:H15"/>
    <mergeCell ref="A16:B16"/>
    <mergeCell ref="C16:E16"/>
    <mergeCell ref="F16:H16"/>
    <mergeCell ref="A13:B13"/>
    <mergeCell ref="C13:E13"/>
    <mergeCell ref="F13:H13"/>
    <mergeCell ref="A14:B14"/>
    <mergeCell ref="C14:E14"/>
    <mergeCell ref="F14:H14"/>
    <mergeCell ref="A11:B11"/>
    <mergeCell ref="C11:E11"/>
    <mergeCell ref="F11:H11"/>
    <mergeCell ref="A12:B12"/>
    <mergeCell ref="C12:E12"/>
    <mergeCell ref="F12:H12"/>
    <mergeCell ref="A9:I9"/>
    <mergeCell ref="A10:I10"/>
    <mergeCell ref="A1:I1"/>
    <mergeCell ref="A2:I2"/>
    <mergeCell ref="A4:I4"/>
    <mergeCell ref="A3:I3"/>
    <mergeCell ref="A5:I5"/>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70" zoomScaleNormal="70" workbookViewId="0">
      <pane ySplit="2" topLeftCell="A3" activePane="bottomLeft" state="frozen"/>
      <selection pane="bottomLeft" activeCell="A3" sqref="A3:C3"/>
    </sheetView>
  </sheetViews>
  <sheetFormatPr baseColWidth="10" defaultRowHeight="15.75" x14ac:dyDescent="0.25"/>
  <cols>
    <col min="1" max="1" width="5.85546875" style="12" customWidth="1"/>
    <col min="2" max="2" width="114.140625" style="12" customWidth="1"/>
    <col min="3" max="3" width="8.7109375" style="12" customWidth="1"/>
    <col min="4" max="11" width="11.42578125" style="20"/>
  </cols>
  <sheetData>
    <row r="1" spans="1:11" ht="77.25" customHeight="1" x14ac:dyDescent="0.25">
      <c r="A1" s="310" t="s">
        <v>235</v>
      </c>
      <c r="B1" s="311"/>
      <c r="C1" s="311"/>
    </row>
    <row r="2" spans="1:11" s="22" customFormat="1" ht="26.25" customHeight="1" x14ac:dyDescent="0.25">
      <c r="A2" s="42" t="s">
        <v>1</v>
      </c>
      <c r="B2" s="316" t="s">
        <v>235</v>
      </c>
      <c r="C2" s="317"/>
      <c r="D2" s="21"/>
      <c r="E2" s="21"/>
      <c r="F2" s="21"/>
      <c r="G2" s="21"/>
      <c r="H2" s="21"/>
      <c r="I2" s="21"/>
      <c r="J2" s="21"/>
      <c r="K2" s="21"/>
    </row>
    <row r="3" spans="1:11" s="22" customFormat="1" ht="26.25" customHeight="1" x14ac:dyDescent="0.25">
      <c r="A3" s="322" t="s">
        <v>262</v>
      </c>
      <c r="B3" s="323"/>
      <c r="C3" s="324"/>
      <c r="D3" s="21"/>
      <c r="E3" s="21"/>
      <c r="F3" s="21"/>
      <c r="G3" s="21"/>
      <c r="H3" s="21"/>
      <c r="I3" s="21"/>
      <c r="J3" s="21"/>
      <c r="K3" s="21"/>
    </row>
    <row r="4" spans="1:11" ht="23.25" customHeight="1" x14ac:dyDescent="0.25">
      <c r="A4" s="318" t="s">
        <v>235</v>
      </c>
      <c r="B4" s="318"/>
      <c r="C4" s="8">
        <v>0</v>
      </c>
    </row>
    <row r="5" spans="1:11" ht="47.25" x14ac:dyDescent="0.25">
      <c r="A5" s="23">
        <v>1</v>
      </c>
      <c r="B5" s="43" t="s">
        <v>238</v>
      </c>
      <c r="C5" s="43"/>
    </row>
    <row r="6" spans="1:11" ht="31.5" x14ac:dyDescent="0.25">
      <c r="A6" s="23">
        <v>2</v>
      </c>
      <c r="B6" s="43" t="s">
        <v>239</v>
      </c>
      <c r="C6" s="43"/>
    </row>
    <row r="7" spans="1:11" ht="31.5" x14ac:dyDescent="0.25">
      <c r="A7" s="23">
        <v>3</v>
      </c>
      <c r="B7" s="43" t="s">
        <v>240</v>
      </c>
      <c r="C7" s="43"/>
    </row>
    <row r="8" spans="1:11" ht="47.25" x14ac:dyDescent="0.25">
      <c r="A8" s="23">
        <v>4</v>
      </c>
      <c r="B8" s="43" t="s">
        <v>241</v>
      </c>
      <c r="C8" s="43"/>
    </row>
    <row r="9" spans="1:11" ht="31.5" x14ac:dyDescent="0.25">
      <c r="A9" s="23">
        <v>5</v>
      </c>
      <c r="B9" s="43" t="s">
        <v>242</v>
      </c>
      <c r="C9" s="43"/>
    </row>
    <row r="10" spans="1:11" ht="47.25" x14ac:dyDescent="0.25">
      <c r="A10" s="23">
        <v>6</v>
      </c>
      <c r="B10" s="43" t="s">
        <v>243</v>
      </c>
      <c r="C10" s="43"/>
    </row>
    <row r="11" spans="1:11" x14ac:dyDescent="0.25">
      <c r="A11" s="320" t="s">
        <v>244</v>
      </c>
      <c r="B11" s="321"/>
      <c r="C11" s="45">
        <v>0</v>
      </c>
    </row>
    <row r="12" spans="1:11" ht="31.5" x14ac:dyDescent="0.25">
      <c r="A12" s="23">
        <v>8</v>
      </c>
      <c r="B12" s="33" t="s">
        <v>245</v>
      </c>
      <c r="C12" s="43"/>
    </row>
    <row r="13" spans="1:11" ht="31.5" x14ac:dyDescent="0.25">
      <c r="A13" s="23">
        <v>9</v>
      </c>
      <c r="B13" s="33" t="s">
        <v>246</v>
      </c>
      <c r="C13" s="43"/>
    </row>
    <row r="14" spans="1:11" ht="31.5" x14ac:dyDescent="0.25">
      <c r="A14" s="23">
        <v>10</v>
      </c>
      <c r="B14" s="33" t="s">
        <v>247</v>
      </c>
      <c r="C14" s="43"/>
    </row>
    <row r="15" spans="1:11" ht="31.5" x14ac:dyDescent="0.25">
      <c r="A15" s="23">
        <v>11</v>
      </c>
      <c r="B15" s="33" t="s">
        <v>248</v>
      </c>
      <c r="C15" s="43"/>
    </row>
    <row r="16" spans="1:11" ht="31.5" x14ac:dyDescent="0.25">
      <c r="A16" s="23">
        <v>12</v>
      </c>
      <c r="B16" s="33" t="s">
        <v>249</v>
      </c>
      <c r="C16" s="43"/>
    </row>
    <row r="17" spans="1:4" ht="31.5" x14ac:dyDescent="0.25">
      <c r="A17" s="23">
        <v>13</v>
      </c>
      <c r="B17" s="33" t="s">
        <v>250</v>
      </c>
      <c r="C17" s="43"/>
    </row>
    <row r="18" spans="1:4" ht="31.5" x14ac:dyDescent="0.25">
      <c r="A18" s="23">
        <v>14</v>
      </c>
      <c r="B18" s="33" t="s">
        <v>251</v>
      </c>
      <c r="C18" s="43"/>
    </row>
    <row r="19" spans="1:4" s="20" customFormat="1" ht="27" customHeight="1" x14ac:dyDescent="0.25">
      <c r="A19" s="318" t="s">
        <v>237</v>
      </c>
      <c r="B19" s="318"/>
      <c r="C19" s="46">
        <v>0</v>
      </c>
      <c r="D19" s="25"/>
    </row>
    <row r="20" spans="1:4" s="20" customFormat="1" ht="47.25" x14ac:dyDescent="0.25">
      <c r="A20" s="23">
        <v>1</v>
      </c>
      <c r="B20" s="33" t="s">
        <v>252</v>
      </c>
      <c r="C20" s="43"/>
      <c r="D20" s="24"/>
    </row>
    <row r="21" spans="1:4" s="20" customFormat="1" ht="47.25" x14ac:dyDescent="0.25">
      <c r="A21" s="23">
        <v>2</v>
      </c>
      <c r="B21" s="33" t="s">
        <v>253</v>
      </c>
      <c r="C21" s="43"/>
      <c r="D21" s="24"/>
    </row>
    <row r="22" spans="1:4" s="20" customFormat="1" ht="47.25" x14ac:dyDescent="0.25">
      <c r="A22" s="23">
        <v>3</v>
      </c>
      <c r="B22" s="33" t="s">
        <v>254</v>
      </c>
      <c r="C22" s="43"/>
      <c r="D22" s="24"/>
    </row>
    <row r="23" spans="1:4" s="20" customFormat="1" ht="47.25" x14ac:dyDescent="0.25">
      <c r="A23" s="23">
        <v>4</v>
      </c>
      <c r="B23" s="33" t="s">
        <v>255</v>
      </c>
      <c r="C23" s="43"/>
    </row>
    <row r="24" spans="1:4" s="20" customFormat="1" ht="31.5" x14ac:dyDescent="0.25">
      <c r="A24" s="23">
        <v>5</v>
      </c>
      <c r="B24" s="33" t="s">
        <v>256</v>
      </c>
      <c r="C24" s="43"/>
    </row>
    <row r="25" spans="1:4" s="20" customFormat="1" x14ac:dyDescent="0.25">
      <c r="A25" s="23">
        <v>6</v>
      </c>
      <c r="B25" s="33" t="s">
        <v>257</v>
      </c>
      <c r="C25" s="43"/>
    </row>
    <row r="26" spans="1:4" s="20" customFormat="1" ht="31.5" x14ac:dyDescent="0.25">
      <c r="A26" s="23">
        <v>7</v>
      </c>
      <c r="B26" s="33" t="s">
        <v>258</v>
      </c>
      <c r="C26" s="43"/>
    </row>
    <row r="27" spans="1:4" s="20" customFormat="1" ht="31.5" x14ac:dyDescent="0.25">
      <c r="A27" s="23">
        <v>8</v>
      </c>
      <c r="B27" s="43" t="s">
        <v>236</v>
      </c>
      <c r="C27" s="43"/>
    </row>
    <row r="28" spans="1:4" s="20" customFormat="1" ht="31.5" x14ac:dyDescent="0.25">
      <c r="A28" s="23">
        <v>9</v>
      </c>
      <c r="B28" s="33" t="s">
        <v>259</v>
      </c>
      <c r="C28" s="43"/>
    </row>
    <row r="29" spans="1:4" s="20" customFormat="1" x14ac:dyDescent="0.25">
      <c r="A29" s="23">
        <v>10</v>
      </c>
      <c r="B29" s="33" t="s">
        <v>260</v>
      </c>
      <c r="C29" s="43"/>
    </row>
    <row r="30" spans="1:4" s="20" customFormat="1" ht="31.5" x14ac:dyDescent="0.25">
      <c r="A30" s="23">
        <v>11</v>
      </c>
      <c r="B30" s="33" t="s">
        <v>261</v>
      </c>
      <c r="C30" s="43"/>
    </row>
    <row r="31" spans="1:4" s="20" customFormat="1" ht="30.75" customHeight="1" x14ac:dyDescent="0.25">
      <c r="A31" s="319" t="s">
        <v>74</v>
      </c>
      <c r="B31" s="319"/>
      <c r="C31" s="47">
        <f>SUM(C4:C30)</f>
        <v>0</v>
      </c>
    </row>
    <row r="32" spans="1:4" s="20" customFormat="1" x14ac:dyDescent="0.25">
      <c r="A32" s="12"/>
      <c r="B32" s="12"/>
      <c r="C32" s="28"/>
    </row>
  </sheetData>
  <mergeCells count="7">
    <mergeCell ref="A1:C1"/>
    <mergeCell ref="B2:C2"/>
    <mergeCell ref="A4:B4"/>
    <mergeCell ref="A19:B19"/>
    <mergeCell ref="A31:B31"/>
    <mergeCell ref="A11:B11"/>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4" topLeftCell="A41" activePane="bottomLeft" state="frozen"/>
      <selection pane="bottomLeft" activeCell="C11" sqref="C11:J11"/>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80" t="s">
        <v>408</v>
      </c>
      <c r="B1" s="180"/>
      <c r="C1" s="180"/>
      <c r="D1" s="180"/>
      <c r="E1" s="180"/>
      <c r="F1" s="180"/>
      <c r="G1" s="180"/>
      <c r="H1" s="180"/>
      <c r="I1" s="180"/>
      <c r="J1" s="180"/>
    </row>
    <row r="2" spans="1:13" s="117" customFormat="1" ht="129.75" customHeight="1" x14ac:dyDescent="0.25">
      <c r="A2" s="181" t="s">
        <v>409</v>
      </c>
      <c r="B2" s="181"/>
      <c r="C2" s="181"/>
      <c r="D2" s="181"/>
      <c r="E2" s="181"/>
      <c r="F2" s="181"/>
      <c r="G2" s="181"/>
      <c r="H2" s="181"/>
      <c r="I2" s="181"/>
      <c r="J2" s="181"/>
      <c r="K2" s="116"/>
      <c r="L2" s="116"/>
      <c r="M2" s="116"/>
    </row>
    <row r="3" spans="1:13" s="117" customFormat="1" x14ac:dyDescent="0.25">
      <c r="A3" s="182"/>
      <c r="B3" s="182"/>
      <c r="C3" s="182"/>
      <c r="D3" s="182"/>
      <c r="E3" s="182"/>
      <c r="F3" s="182"/>
      <c r="G3" s="182"/>
      <c r="H3" s="182"/>
      <c r="I3" s="182"/>
      <c r="J3" s="182"/>
      <c r="K3" s="116"/>
      <c r="L3" s="116"/>
      <c r="M3" s="116"/>
    </row>
    <row r="4" spans="1:13" s="117" customFormat="1" ht="16.5" customHeight="1" x14ac:dyDescent="0.25">
      <c r="A4" s="183" t="s">
        <v>410</v>
      </c>
      <c r="B4" s="183"/>
      <c r="C4" s="183"/>
      <c r="D4" s="183"/>
      <c r="E4" s="183"/>
      <c r="F4" s="183"/>
      <c r="G4" s="183"/>
      <c r="H4" s="183"/>
      <c r="I4" s="183"/>
      <c r="J4" s="183"/>
      <c r="K4" s="116"/>
      <c r="L4" s="116"/>
      <c r="M4" s="116"/>
    </row>
    <row r="5" spans="1:13" s="117" customFormat="1" ht="15" customHeight="1" x14ac:dyDescent="0.25">
      <c r="A5" s="184" t="s">
        <v>411</v>
      </c>
      <c r="B5" s="184"/>
      <c r="C5" s="185"/>
      <c r="D5" s="185"/>
      <c r="E5" s="186" t="s">
        <v>412</v>
      </c>
      <c r="F5" s="186"/>
      <c r="G5" s="186"/>
      <c r="H5" s="187"/>
      <c r="I5" s="187"/>
      <c r="J5" s="187"/>
      <c r="K5" s="116"/>
      <c r="L5" s="116"/>
      <c r="M5" s="116"/>
    </row>
    <row r="6" spans="1:13" s="119" customFormat="1" ht="31.5" customHeight="1" x14ac:dyDescent="0.25">
      <c r="A6" s="178" t="s">
        <v>413</v>
      </c>
      <c r="B6" s="178"/>
      <c r="C6" s="179" t="s">
        <v>414</v>
      </c>
      <c r="D6" s="179"/>
      <c r="E6" s="179"/>
      <c r="F6" s="179"/>
      <c r="G6" s="188" t="s">
        <v>415</v>
      </c>
      <c r="H6" s="188"/>
      <c r="I6" s="188"/>
      <c r="J6" s="188"/>
      <c r="K6" s="118"/>
      <c r="L6" s="118"/>
      <c r="M6" s="118"/>
    </row>
    <row r="7" spans="1:13" s="119" customFormat="1" x14ac:dyDescent="0.25">
      <c r="A7" s="178" t="s">
        <v>416</v>
      </c>
      <c r="B7" s="178"/>
      <c r="C7" s="189"/>
      <c r="D7" s="189"/>
      <c r="E7" s="189"/>
      <c r="F7" s="189"/>
      <c r="G7" s="189"/>
      <c r="H7" s="189"/>
      <c r="I7" s="189"/>
      <c r="J7" s="189"/>
      <c r="K7" s="118"/>
      <c r="L7" s="118"/>
      <c r="M7" s="118"/>
    </row>
    <row r="8" spans="1:13" s="119" customFormat="1" ht="15" customHeight="1" x14ac:dyDescent="0.25">
      <c r="A8" s="178" t="s">
        <v>417</v>
      </c>
      <c r="B8" s="178"/>
      <c r="C8" s="185"/>
      <c r="D8" s="185"/>
      <c r="E8" s="185"/>
      <c r="F8" s="185"/>
      <c r="G8" s="185"/>
      <c r="H8" s="185"/>
      <c r="I8" s="185"/>
      <c r="J8" s="185"/>
      <c r="K8" s="118"/>
      <c r="L8" s="118"/>
      <c r="M8" s="118"/>
    </row>
    <row r="9" spans="1:13" s="119" customFormat="1" ht="15.75" customHeight="1" x14ac:dyDescent="0.25">
      <c r="A9" s="120" t="s">
        <v>418</v>
      </c>
      <c r="B9" s="121"/>
      <c r="C9" s="185"/>
      <c r="D9" s="185"/>
      <c r="E9" s="185"/>
      <c r="F9" s="185"/>
      <c r="G9" s="185"/>
      <c r="H9" s="185"/>
      <c r="I9" s="185"/>
      <c r="J9" s="185"/>
      <c r="K9" s="118"/>
      <c r="L9" s="118"/>
      <c r="M9" s="118"/>
    </row>
    <row r="10" spans="1:13" s="119" customFormat="1" ht="15.75" customHeight="1" x14ac:dyDescent="0.25">
      <c r="A10" s="178" t="s">
        <v>419</v>
      </c>
      <c r="B10" s="178"/>
      <c r="C10" s="185"/>
      <c r="D10" s="185"/>
      <c r="E10" s="185"/>
      <c r="F10" s="185"/>
      <c r="G10" s="185"/>
      <c r="H10" s="185"/>
      <c r="I10" s="185"/>
      <c r="J10" s="185"/>
      <c r="K10" s="118"/>
      <c r="L10" s="118"/>
      <c r="M10" s="118"/>
    </row>
    <row r="11" spans="1:13" s="119" customFormat="1" ht="15.75" customHeight="1" x14ac:dyDescent="0.25">
      <c r="A11" s="178" t="s">
        <v>420</v>
      </c>
      <c r="B11" s="178"/>
      <c r="C11" s="185"/>
      <c r="D11" s="185"/>
      <c r="E11" s="185"/>
      <c r="F11" s="185"/>
      <c r="G11" s="185"/>
      <c r="H11" s="185"/>
      <c r="I11" s="185"/>
      <c r="J11" s="185"/>
      <c r="K11" s="118"/>
      <c r="L11" s="118"/>
      <c r="M11" s="118"/>
    </row>
    <row r="12" spans="1:13" s="119" customFormat="1" ht="15.75" customHeight="1" x14ac:dyDescent="0.25">
      <c r="A12" s="178" t="s">
        <v>61</v>
      </c>
      <c r="B12" s="178"/>
      <c r="C12" s="185"/>
      <c r="D12" s="185"/>
      <c r="E12" s="185"/>
      <c r="F12" s="185"/>
      <c r="G12" s="185"/>
      <c r="H12" s="185"/>
      <c r="I12" s="185"/>
      <c r="J12" s="185"/>
      <c r="K12" s="118"/>
      <c r="L12" s="118"/>
      <c r="M12" s="118"/>
    </row>
    <row r="13" spans="1:13" s="119" customFormat="1" ht="15.75" customHeight="1" x14ac:dyDescent="0.25">
      <c r="A13" s="178" t="s">
        <v>421</v>
      </c>
      <c r="B13" s="178"/>
      <c r="C13" s="185"/>
      <c r="D13" s="185"/>
      <c r="E13" s="185"/>
      <c r="F13" s="185"/>
      <c r="G13" s="185"/>
      <c r="H13" s="185"/>
      <c r="I13" s="185"/>
      <c r="J13" s="185"/>
      <c r="K13" s="118"/>
      <c r="L13" s="118"/>
      <c r="M13" s="118"/>
    </row>
    <row r="14" spans="1:13" s="119" customFormat="1" ht="15.75" customHeight="1" x14ac:dyDescent="0.25">
      <c r="A14" s="178" t="s">
        <v>422</v>
      </c>
      <c r="B14" s="178"/>
      <c r="C14" s="185"/>
      <c r="D14" s="185"/>
      <c r="E14" s="185"/>
      <c r="F14" s="185"/>
      <c r="G14" s="185"/>
      <c r="H14" s="185"/>
      <c r="I14" s="185"/>
      <c r="J14" s="185"/>
      <c r="K14" s="118"/>
      <c r="L14" s="118"/>
      <c r="M14" s="118"/>
    </row>
    <row r="15" spans="1:13" s="119" customFormat="1" ht="15.75" customHeight="1" x14ac:dyDescent="0.25">
      <c r="A15" s="178" t="s">
        <v>423</v>
      </c>
      <c r="B15" s="178"/>
      <c r="C15" s="185"/>
      <c r="D15" s="185"/>
      <c r="E15" s="185"/>
      <c r="F15" s="185"/>
      <c r="G15" s="185"/>
      <c r="H15" s="185"/>
      <c r="I15" s="185"/>
      <c r="J15" s="185"/>
      <c r="K15" s="118"/>
      <c r="L15" s="118"/>
      <c r="M15" s="118"/>
    </row>
    <row r="16" spans="1:13" s="119" customFormat="1" ht="33" customHeight="1" x14ac:dyDescent="0.25">
      <c r="A16" s="190" t="s">
        <v>424</v>
      </c>
      <c r="B16" s="190"/>
      <c r="C16" s="122" t="s">
        <v>425</v>
      </c>
      <c r="D16" s="122"/>
      <c r="E16" s="123" t="s">
        <v>426</v>
      </c>
      <c r="F16" s="124"/>
      <c r="G16" s="122" t="s">
        <v>427</v>
      </c>
      <c r="H16" s="124"/>
      <c r="I16" s="123" t="s">
        <v>428</v>
      </c>
      <c r="J16" s="125"/>
      <c r="L16" s="126"/>
      <c r="M16" s="118"/>
    </row>
    <row r="17" spans="1:13" s="119" customFormat="1" ht="15.75" customHeight="1" x14ac:dyDescent="0.25">
      <c r="A17" s="177"/>
      <c r="B17" s="177"/>
      <c r="C17" s="177"/>
      <c r="D17" s="177"/>
      <c r="E17" s="177"/>
      <c r="F17" s="177"/>
      <c r="G17" s="177"/>
      <c r="H17" s="177"/>
      <c r="I17" s="177"/>
      <c r="J17" s="177"/>
      <c r="K17" s="118"/>
      <c r="L17" s="118"/>
      <c r="M17" s="118"/>
    </row>
    <row r="18" spans="1:13" s="119" customFormat="1" ht="31.5" customHeight="1" x14ac:dyDescent="0.25">
      <c r="A18" s="191" t="s">
        <v>429</v>
      </c>
      <c r="B18" s="191"/>
      <c r="C18" s="127" t="s">
        <v>430</v>
      </c>
      <c r="D18" s="128"/>
      <c r="E18" s="122" t="s">
        <v>431</v>
      </c>
      <c r="F18" s="129"/>
      <c r="G18" s="192" t="s">
        <v>432</v>
      </c>
      <c r="H18" s="193"/>
      <c r="I18" s="194"/>
      <c r="J18" s="123"/>
      <c r="K18" s="118"/>
      <c r="L18" s="118"/>
      <c r="M18" s="118"/>
    </row>
    <row r="19" spans="1:13" s="119" customFormat="1" ht="15.75" customHeight="1" x14ac:dyDescent="0.25">
      <c r="A19" s="195" t="s">
        <v>433</v>
      </c>
      <c r="B19" s="195"/>
      <c r="C19" s="178" t="s">
        <v>434</v>
      </c>
      <c r="D19" s="178"/>
      <c r="E19" s="185"/>
      <c r="F19" s="185"/>
      <c r="G19" s="185"/>
      <c r="H19" s="185"/>
      <c r="I19" s="185"/>
      <c r="J19" s="185"/>
      <c r="K19" s="118"/>
      <c r="L19" s="118"/>
      <c r="M19" s="118"/>
    </row>
    <row r="20" spans="1:13" s="119" customFormat="1" ht="16.5" x14ac:dyDescent="0.25">
      <c r="A20" s="195"/>
      <c r="B20" s="195"/>
      <c r="C20" s="178" t="s">
        <v>435</v>
      </c>
      <c r="D20" s="178"/>
      <c r="E20" s="196"/>
      <c r="F20" s="196"/>
      <c r="G20" s="196"/>
      <c r="H20" s="196"/>
      <c r="I20" s="196"/>
      <c r="J20" s="196"/>
      <c r="K20" s="118"/>
      <c r="L20" s="118"/>
      <c r="M20" s="118"/>
    </row>
    <row r="21" spans="1:13" s="119" customFormat="1" ht="15.75" customHeight="1" x14ac:dyDescent="0.25">
      <c r="A21" s="195"/>
      <c r="B21" s="195"/>
      <c r="C21" s="178" t="s">
        <v>436</v>
      </c>
      <c r="D21" s="178"/>
      <c r="E21" s="197"/>
      <c r="F21" s="197"/>
      <c r="G21" s="197"/>
      <c r="H21" s="197"/>
      <c r="I21" s="197"/>
      <c r="J21" s="197"/>
      <c r="K21" s="118"/>
      <c r="L21" s="118"/>
      <c r="M21" s="118"/>
    </row>
    <row r="22" spans="1:13" s="119" customFormat="1" ht="15.75" customHeight="1" x14ac:dyDescent="0.25">
      <c r="A22" s="195"/>
      <c r="B22" s="195"/>
      <c r="C22" s="178" t="s">
        <v>437</v>
      </c>
      <c r="D22" s="178"/>
      <c r="E22" s="198"/>
      <c r="F22" s="198"/>
      <c r="G22" s="198"/>
      <c r="H22" s="198"/>
      <c r="I22" s="198"/>
      <c r="J22" s="198"/>
      <c r="K22" s="118"/>
      <c r="L22" s="118"/>
      <c r="M22" s="118"/>
    </row>
    <row r="23" spans="1:13" s="119" customFormat="1" x14ac:dyDescent="0.25">
      <c r="A23" s="195"/>
      <c r="B23" s="195"/>
      <c r="C23" s="178" t="s">
        <v>438</v>
      </c>
      <c r="D23" s="178"/>
      <c r="E23" s="199"/>
      <c r="F23" s="199"/>
      <c r="G23" s="199"/>
      <c r="H23" s="199"/>
      <c r="I23" s="199"/>
      <c r="J23" s="199"/>
      <c r="K23" s="118"/>
      <c r="L23" s="118"/>
      <c r="M23" s="118"/>
    </row>
    <row r="24" spans="1:13" s="119" customFormat="1" ht="15.75" customHeight="1" x14ac:dyDescent="0.25">
      <c r="A24" s="195"/>
      <c r="B24" s="195"/>
      <c r="C24" s="120" t="s">
        <v>439</v>
      </c>
      <c r="D24" s="120"/>
      <c r="E24" s="198"/>
      <c r="F24" s="198"/>
      <c r="G24" s="198"/>
      <c r="H24" s="198"/>
      <c r="I24" s="198"/>
      <c r="J24" s="198"/>
      <c r="K24" s="118"/>
      <c r="L24" s="118"/>
      <c r="M24" s="118"/>
    </row>
    <row r="25" spans="1:13" s="119" customFormat="1" ht="16.5" x14ac:dyDescent="0.25">
      <c r="A25" s="200" t="s">
        <v>440</v>
      </c>
      <c r="B25" s="200"/>
      <c r="C25" s="200"/>
      <c r="D25" s="200"/>
      <c r="E25" s="200"/>
      <c r="F25" s="200"/>
      <c r="G25" s="200"/>
      <c r="H25" s="200"/>
      <c r="I25" s="200"/>
      <c r="J25" s="200"/>
      <c r="K25" s="118"/>
      <c r="L25" s="118"/>
      <c r="M25" s="118"/>
    </row>
    <row r="26" spans="1:13" s="131" customFormat="1" ht="15" customHeight="1" x14ac:dyDescent="0.25">
      <c r="A26" s="201" t="s">
        <v>441</v>
      </c>
      <c r="B26" s="201"/>
      <c r="C26" s="202"/>
      <c r="D26" s="203"/>
      <c r="E26" s="203"/>
      <c r="F26" s="203"/>
      <c r="G26" s="203"/>
      <c r="H26" s="203"/>
      <c r="I26" s="203"/>
      <c r="J26" s="204"/>
      <c r="K26" s="130"/>
      <c r="L26" s="130"/>
      <c r="M26" s="130"/>
    </row>
    <row r="27" spans="1:13" s="131" customFormat="1" ht="15" customHeight="1" x14ac:dyDescent="0.2">
      <c r="A27" s="201" t="s">
        <v>442</v>
      </c>
      <c r="B27" s="201"/>
      <c r="C27" s="205"/>
      <c r="D27" s="206"/>
      <c r="E27" s="206"/>
      <c r="F27" s="206"/>
      <c r="G27" s="206"/>
      <c r="H27" s="206"/>
      <c r="I27" s="206"/>
      <c r="J27" s="207"/>
      <c r="K27" s="130"/>
      <c r="L27" s="130"/>
      <c r="M27" s="130"/>
    </row>
    <row r="28" spans="1:13" s="131" customFormat="1" ht="16.5" x14ac:dyDescent="0.2">
      <c r="A28" s="201" t="s">
        <v>61</v>
      </c>
      <c r="B28" s="201"/>
      <c r="C28" s="205"/>
      <c r="D28" s="206"/>
      <c r="E28" s="206"/>
      <c r="F28" s="206"/>
      <c r="G28" s="206"/>
      <c r="H28" s="206"/>
      <c r="I28" s="206"/>
      <c r="J28" s="207"/>
      <c r="K28" s="130"/>
      <c r="L28" s="130"/>
      <c r="M28" s="130"/>
    </row>
    <row r="29" spans="1:13" s="131" customFormat="1" ht="14.25" customHeight="1" x14ac:dyDescent="0.2">
      <c r="A29" s="201" t="s">
        <v>443</v>
      </c>
      <c r="B29" s="201"/>
      <c r="C29" s="205"/>
      <c r="D29" s="206"/>
      <c r="E29" s="206"/>
      <c r="F29" s="206"/>
      <c r="G29" s="206"/>
      <c r="H29" s="206"/>
      <c r="I29" s="206"/>
      <c r="J29" s="207"/>
      <c r="K29" s="130"/>
      <c r="L29" s="130"/>
      <c r="M29" s="130"/>
    </row>
    <row r="30" spans="1:13" s="131" customFormat="1" ht="14.25" customHeight="1" x14ac:dyDescent="0.2">
      <c r="A30" s="201" t="s">
        <v>423</v>
      </c>
      <c r="B30" s="201"/>
      <c r="C30" s="208"/>
      <c r="D30" s="209"/>
      <c r="E30" s="209"/>
      <c r="F30" s="209"/>
      <c r="G30" s="209"/>
      <c r="H30" s="209"/>
      <c r="I30" s="209"/>
      <c r="J30" s="210"/>
      <c r="K30" s="130"/>
      <c r="L30" s="130"/>
      <c r="M30" s="130"/>
    </row>
    <row r="31" spans="1:13" s="131" customFormat="1" ht="14.25" customHeight="1" x14ac:dyDescent="0.2">
      <c r="A31" s="201" t="s">
        <v>444</v>
      </c>
      <c r="B31" s="201"/>
      <c r="C31" s="208"/>
      <c r="D31" s="209"/>
      <c r="E31" s="209"/>
      <c r="F31" s="209"/>
      <c r="G31" s="209"/>
      <c r="H31" s="209"/>
      <c r="I31" s="209"/>
      <c r="J31" s="210"/>
      <c r="K31" s="130"/>
      <c r="L31" s="130"/>
      <c r="M31" s="130"/>
    </row>
    <row r="32" spans="1:13" s="131" customFormat="1" ht="14.25" customHeight="1" x14ac:dyDescent="0.2">
      <c r="A32" s="201" t="s">
        <v>445</v>
      </c>
      <c r="B32" s="201"/>
      <c r="C32" s="208"/>
      <c r="D32" s="209"/>
      <c r="E32" s="209"/>
      <c r="F32" s="209"/>
      <c r="G32" s="209"/>
      <c r="H32" s="209"/>
      <c r="I32" s="209"/>
      <c r="J32" s="210"/>
      <c r="K32" s="130"/>
      <c r="L32" s="130"/>
      <c r="M32" s="130"/>
    </row>
    <row r="33" spans="1:13" s="131" customFormat="1" ht="15.75" customHeight="1" x14ac:dyDescent="0.2">
      <c r="A33" s="200" t="s">
        <v>62</v>
      </c>
      <c r="B33" s="200"/>
      <c r="C33" s="200"/>
      <c r="D33" s="200"/>
      <c r="E33" s="200"/>
      <c r="F33" s="200"/>
      <c r="G33" s="200"/>
      <c r="H33" s="200"/>
      <c r="I33" s="200"/>
      <c r="J33" s="200"/>
      <c r="K33" s="130"/>
      <c r="L33" s="130"/>
      <c r="M33" s="130"/>
    </row>
    <row r="34" spans="1:13" s="131" customFormat="1" ht="16.5" x14ac:dyDescent="0.2">
      <c r="A34" s="211" t="s">
        <v>446</v>
      </c>
      <c r="B34" s="200"/>
      <c r="C34" s="200"/>
      <c r="D34" s="200"/>
      <c r="E34" s="212"/>
      <c r="F34" s="216" t="s">
        <v>63</v>
      </c>
      <c r="G34" s="216"/>
      <c r="H34" s="216"/>
      <c r="I34" s="211" t="s">
        <v>12</v>
      </c>
      <c r="J34" s="212"/>
      <c r="K34" s="130"/>
      <c r="L34" s="130"/>
      <c r="M34" s="130"/>
    </row>
    <row r="35" spans="1:13" s="131" customFormat="1" ht="15.75" customHeight="1" x14ac:dyDescent="0.2">
      <c r="A35" s="213"/>
      <c r="B35" s="214"/>
      <c r="C35" s="214"/>
      <c r="D35" s="214"/>
      <c r="E35" s="215"/>
      <c r="F35" s="132" t="s">
        <v>59</v>
      </c>
      <c r="G35" s="133" t="s">
        <v>60</v>
      </c>
      <c r="H35" s="132" t="s">
        <v>447</v>
      </c>
      <c r="I35" s="213"/>
      <c r="J35" s="215"/>
      <c r="K35" s="130"/>
      <c r="L35" s="130"/>
      <c r="M35" s="130"/>
    </row>
    <row r="36" spans="1:13" s="131" customFormat="1" ht="15.75" customHeight="1" x14ac:dyDescent="0.25">
      <c r="A36" s="188" t="s">
        <v>13</v>
      </c>
      <c r="B36" s="188"/>
      <c r="C36" s="188"/>
      <c r="D36" s="188"/>
      <c r="E36" s="188"/>
      <c r="F36" s="134"/>
      <c r="G36" s="134"/>
      <c r="H36" s="135"/>
      <c r="I36" s="135"/>
      <c r="J36" s="135"/>
      <c r="K36" s="130"/>
      <c r="L36" s="130"/>
      <c r="M36" s="130"/>
    </row>
    <row r="37" spans="1:13" s="131" customFormat="1" ht="15.75" customHeight="1" x14ac:dyDescent="0.25">
      <c r="A37" s="188" t="s">
        <v>448</v>
      </c>
      <c r="B37" s="188"/>
      <c r="C37" s="188"/>
      <c r="D37" s="188"/>
      <c r="E37" s="188"/>
      <c r="F37" s="136"/>
      <c r="G37" s="136"/>
      <c r="H37" s="136"/>
      <c r="I37" s="136"/>
      <c r="J37" s="135"/>
      <c r="K37" s="130"/>
      <c r="L37" s="130"/>
      <c r="M37" s="130"/>
    </row>
    <row r="38" spans="1:13" s="131" customFormat="1" x14ac:dyDescent="0.25">
      <c r="A38" s="201" t="s">
        <v>14</v>
      </c>
      <c r="B38" s="201"/>
      <c r="C38" s="201"/>
      <c r="D38" s="201"/>
      <c r="E38" s="201"/>
      <c r="F38" s="134"/>
      <c r="G38" s="134"/>
      <c r="H38" s="135"/>
      <c r="I38" s="135"/>
      <c r="J38" s="135"/>
      <c r="K38" s="130"/>
      <c r="L38" s="130"/>
      <c r="M38" s="130"/>
    </row>
    <row r="39" spans="1:13" s="131" customFormat="1" ht="15.75" customHeight="1" x14ac:dyDescent="0.25">
      <c r="A39" s="201" t="s">
        <v>15</v>
      </c>
      <c r="B39" s="201"/>
      <c r="C39" s="201"/>
      <c r="D39" s="201"/>
      <c r="E39" s="201"/>
      <c r="F39" s="136"/>
      <c r="G39" s="136"/>
      <c r="H39" s="136"/>
      <c r="I39" s="136"/>
      <c r="J39" s="135"/>
      <c r="K39" s="130"/>
      <c r="L39" s="130"/>
      <c r="M39" s="130"/>
    </row>
    <row r="40" spans="1:13" s="131" customFormat="1" ht="15.75" customHeight="1" x14ac:dyDescent="0.25">
      <c r="A40" s="201" t="s">
        <v>449</v>
      </c>
      <c r="B40" s="201"/>
      <c r="C40" s="201"/>
      <c r="D40" s="201"/>
      <c r="E40" s="201"/>
      <c r="F40" s="134"/>
      <c r="G40" s="134"/>
      <c r="H40" s="135"/>
      <c r="I40" s="135"/>
      <c r="J40" s="135"/>
      <c r="K40" s="130"/>
      <c r="L40" s="130"/>
      <c r="M40" s="130"/>
    </row>
    <row r="41" spans="1:13" s="131" customFormat="1" ht="15.75" customHeight="1" x14ac:dyDescent="0.25">
      <c r="A41" s="201" t="s">
        <v>16</v>
      </c>
      <c r="B41" s="201"/>
      <c r="C41" s="201"/>
      <c r="D41" s="201"/>
      <c r="E41" s="201"/>
      <c r="F41" s="134"/>
      <c r="G41" s="134"/>
      <c r="H41" s="135"/>
      <c r="I41" s="135"/>
      <c r="J41" s="135"/>
      <c r="K41" s="130"/>
      <c r="L41" s="130"/>
      <c r="M41" s="130"/>
    </row>
    <row r="42" spans="1:13" s="131" customFormat="1" ht="15.75" customHeight="1" x14ac:dyDescent="0.25">
      <c r="A42" s="201" t="s">
        <v>450</v>
      </c>
      <c r="B42" s="201"/>
      <c r="C42" s="201"/>
      <c r="D42" s="201"/>
      <c r="E42" s="201"/>
      <c r="F42" s="134"/>
      <c r="G42" s="134"/>
      <c r="H42" s="135"/>
      <c r="I42" s="135"/>
      <c r="J42" s="135"/>
      <c r="K42" s="130"/>
      <c r="L42" s="130"/>
      <c r="M42" s="130"/>
    </row>
    <row r="43" spans="1:13" s="131" customFormat="1" ht="33" customHeight="1" x14ac:dyDescent="0.25">
      <c r="A43" s="201" t="s">
        <v>451</v>
      </c>
      <c r="B43" s="201"/>
      <c r="C43" s="201"/>
      <c r="D43" s="201"/>
      <c r="E43" s="201"/>
      <c r="F43" s="134"/>
      <c r="G43" s="134"/>
      <c r="H43" s="135"/>
      <c r="I43" s="135"/>
      <c r="J43" s="135"/>
      <c r="K43" s="130"/>
      <c r="L43" s="130"/>
      <c r="M43" s="130"/>
    </row>
    <row r="44" spans="1:13" s="131" customFormat="1" ht="15" customHeight="1" x14ac:dyDescent="0.25">
      <c r="A44" s="201" t="s">
        <v>452</v>
      </c>
      <c r="B44" s="201"/>
      <c r="C44" s="201"/>
      <c r="D44" s="201"/>
      <c r="E44" s="201"/>
      <c r="F44" s="134"/>
      <c r="G44" s="134"/>
      <c r="H44" s="135"/>
      <c r="I44" s="135"/>
      <c r="J44" s="135"/>
      <c r="K44" s="130"/>
      <c r="L44" s="130"/>
      <c r="M44" s="130"/>
    </row>
    <row r="45" spans="1:13" s="131" customFormat="1" ht="13.5" customHeight="1" x14ac:dyDescent="0.2">
      <c r="A45" s="200"/>
      <c r="B45" s="200"/>
      <c r="C45" s="200"/>
      <c r="D45" s="200"/>
      <c r="E45" s="200"/>
      <c r="F45" s="200"/>
      <c r="G45" s="200"/>
      <c r="H45" s="200"/>
      <c r="I45" s="200"/>
      <c r="J45" s="200"/>
      <c r="K45" s="130"/>
      <c r="L45" s="130"/>
      <c r="M45" s="130"/>
    </row>
    <row r="46" spans="1:13" s="131" customFormat="1" ht="51.75" customHeight="1" x14ac:dyDescent="0.25">
      <c r="A46" s="135"/>
      <c r="B46" s="201" t="s">
        <v>453</v>
      </c>
      <c r="C46" s="201"/>
      <c r="D46" s="201"/>
      <c r="E46" s="201"/>
      <c r="F46" s="201"/>
      <c r="G46" s="201"/>
      <c r="H46" s="201"/>
      <c r="I46" s="201"/>
      <c r="J46" s="201"/>
      <c r="K46" s="130"/>
      <c r="L46" s="130"/>
      <c r="M46" s="130"/>
    </row>
    <row r="47" spans="1:13" s="131" customFormat="1" ht="52.5" customHeight="1" x14ac:dyDescent="0.25">
      <c r="A47" s="135"/>
      <c r="B47" s="201" t="s">
        <v>454</v>
      </c>
      <c r="C47" s="201"/>
      <c r="D47" s="201"/>
      <c r="E47" s="201"/>
      <c r="F47" s="201"/>
      <c r="G47" s="201"/>
      <c r="H47" s="201"/>
      <c r="I47" s="201"/>
      <c r="J47" s="201"/>
      <c r="K47" s="130"/>
      <c r="L47" s="130"/>
      <c r="M47" s="130"/>
    </row>
    <row r="48" spans="1:13" s="131" customFormat="1" ht="33.75" customHeight="1" x14ac:dyDescent="0.25">
      <c r="A48" s="135"/>
      <c r="B48" s="201" t="s">
        <v>455</v>
      </c>
      <c r="C48" s="201"/>
      <c r="D48" s="201"/>
      <c r="E48" s="201"/>
      <c r="F48" s="201"/>
      <c r="G48" s="201"/>
      <c r="H48" s="201"/>
      <c r="I48" s="201"/>
      <c r="J48" s="201"/>
      <c r="K48" s="130"/>
      <c r="L48" s="130"/>
      <c r="M48" s="130"/>
    </row>
    <row r="49" spans="1:13" s="131" customFormat="1" ht="16.5" x14ac:dyDescent="0.25">
      <c r="A49" s="137"/>
      <c r="B49" s="137"/>
      <c r="C49" s="138"/>
      <c r="D49" s="138"/>
      <c r="E49" s="138"/>
      <c r="F49" s="138"/>
      <c r="G49" s="138"/>
      <c r="H49" s="139"/>
      <c r="I49" s="139"/>
      <c r="J49" s="140"/>
      <c r="K49" s="130"/>
      <c r="L49" s="130"/>
      <c r="M49" s="130"/>
    </row>
    <row r="50" spans="1:13" s="131" customFormat="1" ht="13.5" customHeight="1" x14ac:dyDescent="0.2">
      <c r="A50" s="217" t="s">
        <v>456</v>
      </c>
      <c r="B50" s="217"/>
      <c r="C50" s="217"/>
      <c r="D50" s="217"/>
      <c r="E50" s="217"/>
      <c r="F50" s="217"/>
      <c r="G50" s="217"/>
      <c r="H50" s="217"/>
      <c r="I50" s="217"/>
      <c r="J50" s="217"/>
      <c r="K50" s="130"/>
      <c r="L50" s="130"/>
      <c r="M50" s="130"/>
    </row>
    <row r="51" spans="1:13" s="131" customFormat="1" ht="13.5" customHeight="1" x14ac:dyDescent="0.25">
      <c r="A51" s="218" t="s">
        <v>457</v>
      </c>
      <c r="B51" s="218"/>
      <c r="C51" s="218"/>
      <c r="D51" s="218"/>
      <c r="E51" s="218"/>
      <c r="F51" s="218"/>
      <c r="G51" s="218"/>
      <c r="H51" s="218"/>
      <c r="I51" s="218"/>
      <c r="J51" s="218"/>
      <c r="K51" s="130"/>
      <c r="L51" s="130"/>
      <c r="M51" s="130"/>
    </row>
    <row r="52" spans="1:13" s="119" customFormat="1" ht="16.5" x14ac:dyDescent="0.25">
      <c r="A52" s="141"/>
      <c r="B52" s="141"/>
      <c r="C52" s="141"/>
      <c r="D52" s="141"/>
      <c r="E52" s="141"/>
      <c r="F52" s="141"/>
      <c r="G52" s="141"/>
      <c r="H52" s="141"/>
      <c r="I52" s="141"/>
      <c r="J52" s="142"/>
      <c r="K52" s="118"/>
      <c r="L52" s="118"/>
      <c r="M52" s="118"/>
    </row>
    <row r="53" spans="1:13" s="119" customFormat="1" ht="16.5" x14ac:dyDescent="0.25">
      <c r="A53" s="219" t="s">
        <v>458</v>
      </c>
      <c r="B53" s="219"/>
      <c r="C53" s="219"/>
      <c r="D53" s="219"/>
      <c r="E53" s="219"/>
      <c r="F53" s="219"/>
      <c r="G53" s="219"/>
      <c r="H53" s="219"/>
      <c r="I53" s="219"/>
      <c r="J53" s="219"/>
      <c r="K53" s="118"/>
      <c r="L53" s="118"/>
      <c r="M53" s="118"/>
    </row>
    <row r="54" spans="1:13" s="119" customFormat="1" ht="50.25" customHeight="1" x14ac:dyDescent="0.25">
      <c r="A54" s="143"/>
      <c r="B54" s="143"/>
      <c r="C54" s="143"/>
      <c r="D54" s="143"/>
      <c r="E54" s="143"/>
      <c r="F54" s="143"/>
      <c r="G54" s="143"/>
      <c r="H54" s="143"/>
      <c r="I54" s="143"/>
      <c r="J54" s="142"/>
      <c r="K54" s="118"/>
      <c r="L54" s="118"/>
      <c r="M54" s="118"/>
    </row>
    <row r="55" spans="1:13" s="119" customFormat="1" ht="16.5" x14ac:dyDescent="0.25">
      <c r="A55" s="220" t="s">
        <v>459</v>
      </c>
      <c r="B55" s="220"/>
      <c r="C55" s="220"/>
      <c r="D55" s="220"/>
      <c r="E55" s="220"/>
      <c r="F55" s="220"/>
      <c r="G55" s="220"/>
      <c r="H55" s="220"/>
      <c r="I55" s="220"/>
      <c r="J55" s="220"/>
      <c r="K55" s="118"/>
      <c r="L55" s="118"/>
      <c r="M55" s="118"/>
    </row>
    <row r="56" spans="1:13" s="119" customFormat="1" ht="15" x14ac:dyDescent="0.25">
      <c r="A56" s="144"/>
      <c r="B56" s="144"/>
      <c r="C56" s="144"/>
      <c r="D56" s="144"/>
      <c r="E56" s="144"/>
      <c r="F56" s="144"/>
      <c r="G56" s="144"/>
      <c r="H56" s="144"/>
      <c r="I56" s="144"/>
      <c r="J56" s="145"/>
      <c r="K56" s="118"/>
      <c r="L56" s="118"/>
      <c r="M56" s="118"/>
    </row>
    <row r="57" spans="1:13" s="119" customFormat="1" ht="15" x14ac:dyDescent="0.25">
      <c r="A57" s="130"/>
      <c r="B57" s="130"/>
      <c r="C57" s="130"/>
      <c r="D57" s="130"/>
      <c r="E57" s="130"/>
      <c r="F57" s="130"/>
      <c r="G57" s="131"/>
      <c r="H57" s="131"/>
      <c r="I57" s="131"/>
      <c r="J57" s="118"/>
      <c r="K57" s="118"/>
      <c r="L57" s="118"/>
      <c r="M57" s="118"/>
    </row>
    <row r="58" spans="1:13" s="119" customFormat="1" ht="15" x14ac:dyDescent="0.25">
      <c r="A58" s="130"/>
      <c r="B58" s="130"/>
      <c r="C58" s="130"/>
      <c r="D58" s="130"/>
      <c r="E58" s="130"/>
      <c r="F58" s="130"/>
      <c r="G58" s="131"/>
      <c r="H58" s="131"/>
      <c r="I58" s="131"/>
      <c r="J58" s="118"/>
      <c r="K58" s="118"/>
      <c r="L58" s="118"/>
      <c r="M58" s="118"/>
    </row>
    <row r="59" spans="1:13" s="119" customFormat="1" ht="15" x14ac:dyDescent="0.25">
      <c r="A59" s="130"/>
      <c r="B59" s="130"/>
      <c r="C59" s="130"/>
      <c r="D59" s="130"/>
      <c r="E59" s="130"/>
      <c r="F59" s="130"/>
      <c r="G59" s="131"/>
      <c r="H59" s="131"/>
      <c r="I59" s="131"/>
      <c r="J59" s="118"/>
      <c r="K59" s="118"/>
      <c r="L59" s="118"/>
      <c r="M59" s="118"/>
    </row>
    <row r="60" spans="1:13" s="119" customFormat="1" ht="15" x14ac:dyDescent="0.25">
      <c r="A60" s="130"/>
      <c r="B60" s="130"/>
      <c r="C60" s="130"/>
      <c r="D60" s="130"/>
      <c r="E60" s="130"/>
      <c r="F60" s="130"/>
      <c r="G60" s="131"/>
      <c r="H60" s="131"/>
      <c r="I60" s="131"/>
      <c r="J60" s="118"/>
      <c r="K60" s="118"/>
      <c r="L60" s="118"/>
      <c r="M60" s="118"/>
    </row>
    <row r="61" spans="1:13" s="119" customFormat="1" ht="15" x14ac:dyDescent="0.25">
      <c r="A61" s="118"/>
      <c r="B61" s="118"/>
      <c r="C61" s="118"/>
      <c r="D61" s="118"/>
      <c r="E61" s="118"/>
      <c r="F61" s="118"/>
      <c r="J61" s="118"/>
      <c r="K61" s="118"/>
      <c r="L61" s="118"/>
      <c r="M61" s="118"/>
    </row>
  </sheetData>
  <mergeCells count="80">
    <mergeCell ref="B48:J48"/>
    <mergeCell ref="A50:J50"/>
    <mergeCell ref="A51:J51"/>
    <mergeCell ref="A53:J53"/>
    <mergeCell ref="A55:J55"/>
    <mergeCell ref="A43:E43"/>
    <mergeCell ref="A44:E44"/>
    <mergeCell ref="A45:J45"/>
    <mergeCell ref="B46:J46"/>
    <mergeCell ref="B47:J47"/>
    <mergeCell ref="A38:E38"/>
    <mergeCell ref="A39:E39"/>
    <mergeCell ref="A40:E40"/>
    <mergeCell ref="A41:E41"/>
    <mergeCell ref="A42:E42"/>
    <mergeCell ref="A34:E35"/>
    <mergeCell ref="F34:H34"/>
    <mergeCell ref="I34:J35"/>
    <mergeCell ref="A36:E36"/>
    <mergeCell ref="A37:E37"/>
    <mergeCell ref="A31:B31"/>
    <mergeCell ref="C31:J31"/>
    <mergeCell ref="A32:B32"/>
    <mergeCell ref="C32:J32"/>
    <mergeCell ref="A33:J33"/>
    <mergeCell ref="A28:B28"/>
    <mergeCell ref="C28:J28"/>
    <mergeCell ref="A29:B29"/>
    <mergeCell ref="C29:J29"/>
    <mergeCell ref="A30:B30"/>
    <mergeCell ref="C30:J30"/>
    <mergeCell ref="A25:J25"/>
    <mergeCell ref="A26:B26"/>
    <mergeCell ref="C26:J26"/>
    <mergeCell ref="A27:B27"/>
    <mergeCell ref="C27:J27"/>
    <mergeCell ref="A19:B24"/>
    <mergeCell ref="E19:J19"/>
    <mergeCell ref="E20:J20"/>
    <mergeCell ref="E21:J21"/>
    <mergeCell ref="E22:J22"/>
    <mergeCell ref="C23:D23"/>
    <mergeCell ref="E23:J23"/>
    <mergeCell ref="E24:J24"/>
    <mergeCell ref="C19:D19"/>
    <mergeCell ref="C21:D21"/>
    <mergeCell ref="C22:D22"/>
    <mergeCell ref="C20:D20"/>
    <mergeCell ref="A15:B15"/>
    <mergeCell ref="C15:J15"/>
    <mergeCell ref="A16:B16"/>
    <mergeCell ref="A18:B18"/>
    <mergeCell ref="G18:I18"/>
    <mergeCell ref="A12:B12"/>
    <mergeCell ref="C12:J12"/>
    <mergeCell ref="A13:B13"/>
    <mergeCell ref="C13:J13"/>
    <mergeCell ref="A14:B14"/>
    <mergeCell ref="C14:J14"/>
    <mergeCell ref="A10:B10"/>
    <mergeCell ref="C10:J10"/>
    <mergeCell ref="A6:B6"/>
    <mergeCell ref="A11:B11"/>
    <mergeCell ref="C11:J11"/>
    <mergeCell ref="A17:J17"/>
    <mergeCell ref="A7:B7"/>
    <mergeCell ref="A8:B8"/>
    <mergeCell ref="C6:F6"/>
    <mergeCell ref="A1:J1"/>
    <mergeCell ref="A2:J2"/>
    <mergeCell ref="A3:J3"/>
    <mergeCell ref="A4:J4"/>
    <mergeCell ref="A5:B5"/>
    <mergeCell ref="C5:D5"/>
    <mergeCell ref="E5:G5"/>
    <mergeCell ref="H5:J5"/>
    <mergeCell ref="G6:J6"/>
    <mergeCell ref="C7:J7"/>
    <mergeCell ref="C8:J8"/>
    <mergeCell ref="C9:J9"/>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23"/>
  <sheetViews>
    <sheetView zoomScale="70" zoomScaleNormal="70" workbookViewId="0">
      <pane xSplit="2" ySplit="4" topLeftCell="C107" activePane="bottomRight" state="frozen"/>
      <selection pane="topRight" activeCell="C1" sqref="C1"/>
      <selection pane="bottomLeft" activeCell="A3" sqref="A3"/>
      <selection pane="bottomRight" activeCell="I116" sqref="I116"/>
    </sheetView>
  </sheetViews>
  <sheetFormatPr baseColWidth="10" defaultRowHeight="12" x14ac:dyDescent="0.25"/>
  <cols>
    <col min="1" max="1" width="8.42578125" style="6" customWidth="1"/>
    <col min="2" max="2" width="4.140625" style="6" customWidth="1"/>
    <col min="3" max="3" width="0.140625" style="16" customWidth="1"/>
    <col min="4" max="4" width="26.28515625" style="7" hidden="1" customWidth="1"/>
    <col min="5" max="5" width="5" style="7" hidden="1" customWidth="1"/>
    <col min="6" max="6" width="27.5703125" style="6" customWidth="1"/>
    <col min="7" max="7" width="3.140625" style="6" customWidth="1"/>
    <col min="8" max="8" width="23" style="7" customWidth="1"/>
    <col min="9" max="9" width="23.5703125" style="7" customWidth="1"/>
    <col min="10" max="10" width="3.42578125" style="6" bestFit="1" customWidth="1"/>
    <col min="11" max="11" width="3" style="6" bestFit="1" customWidth="1"/>
    <col min="12" max="12" width="3.85546875" style="6" bestFit="1" customWidth="1"/>
    <col min="13" max="13" width="3.5703125" style="6" bestFit="1" customWidth="1"/>
    <col min="14" max="14" width="3" style="6" bestFit="1" customWidth="1"/>
    <col min="15" max="15" width="3.85546875" style="6" bestFit="1" customWidth="1"/>
    <col min="16" max="16" width="2.5703125" style="6" customWidth="1"/>
    <col min="17" max="21" width="4.85546875" style="6" customWidth="1"/>
    <col min="22" max="22" width="5.85546875" style="6" customWidth="1"/>
    <col min="23" max="23" width="2" style="6" customWidth="1"/>
    <col min="24" max="29" width="4.5703125" style="6" customWidth="1"/>
    <col min="30" max="30" width="17.140625" style="6" customWidth="1"/>
    <col min="31" max="31" width="20.85546875" style="44" customWidth="1"/>
  </cols>
  <sheetData>
    <row r="1" spans="1:31" ht="30.75" customHeight="1" x14ac:dyDescent="0.25">
      <c r="A1" s="251" t="s">
        <v>112</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row>
    <row r="2" spans="1:31" ht="27.75" customHeight="1" x14ac:dyDescent="0.25">
      <c r="A2" s="252"/>
      <c r="B2" s="252"/>
      <c r="C2" s="252"/>
      <c r="D2" s="252"/>
      <c r="E2" s="265" t="s">
        <v>24</v>
      </c>
      <c r="F2" s="266"/>
      <c r="G2" s="266"/>
      <c r="H2" s="266"/>
      <c r="I2" s="266"/>
      <c r="J2" s="266"/>
      <c r="K2" s="266"/>
      <c r="L2" s="266"/>
      <c r="M2" s="266"/>
      <c r="N2" s="266"/>
      <c r="O2" s="267"/>
      <c r="P2" s="262" t="s">
        <v>85</v>
      </c>
      <c r="Q2" s="263"/>
      <c r="R2" s="263"/>
      <c r="S2" s="263"/>
      <c r="T2" s="263"/>
      <c r="U2" s="263"/>
      <c r="V2" s="263"/>
      <c r="W2" s="263"/>
      <c r="X2" s="263"/>
      <c r="Y2" s="263"/>
      <c r="Z2" s="263"/>
      <c r="AA2" s="263"/>
      <c r="AB2" s="263"/>
      <c r="AC2" s="263"/>
      <c r="AD2" s="263"/>
      <c r="AE2" s="264"/>
    </row>
    <row r="3" spans="1:31" s="14" customFormat="1" ht="15" x14ac:dyDescent="0.25">
      <c r="A3" s="253" t="s">
        <v>1</v>
      </c>
      <c r="B3" s="253" t="s">
        <v>0</v>
      </c>
      <c r="C3" s="259" t="s">
        <v>27</v>
      </c>
      <c r="D3" s="259"/>
      <c r="E3" s="253" t="s">
        <v>26</v>
      </c>
      <c r="F3" s="253"/>
      <c r="G3" s="259" t="s">
        <v>25</v>
      </c>
      <c r="H3" s="259"/>
      <c r="I3" s="260" t="s">
        <v>64</v>
      </c>
      <c r="J3" s="253" t="s">
        <v>6</v>
      </c>
      <c r="K3" s="253"/>
      <c r="L3" s="253"/>
      <c r="M3" s="253"/>
      <c r="N3" s="253"/>
      <c r="O3" s="253"/>
      <c r="P3" s="257"/>
      <c r="Q3" s="253" t="s">
        <v>19</v>
      </c>
      <c r="R3" s="253"/>
      <c r="S3" s="253"/>
      <c r="T3" s="253"/>
      <c r="U3" s="253"/>
      <c r="V3" s="253"/>
      <c r="W3" s="257"/>
      <c r="X3" s="253" t="s">
        <v>22</v>
      </c>
      <c r="Y3" s="253"/>
      <c r="Z3" s="253"/>
      <c r="AA3" s="253"/>
      <c r="AB3" s="253"/>
      <c r="AC3" s="253"/>
      <c r="AD3" s="253" t="s">
        <v>20</v>
      </c>
      <c r="AE3" s="255" t="s">
        <v>21</v>
      </c>
    </row>
    <row r="4" spans="1:31" s="14" customFormat="1" ht="15" x14ac:dyDescent="0.25">
      <c r="A4" s="254"/>
      <c r="B4" s="254"/>
      <c r="C4" s="260"/>
      <c r="D4" s="260"/>
      <c r="E4" s="254"/>
      <c r="F4" s="254"/>
      <c r="G4" s="260"/>
      <c r="H4" s="260"/>
      <c r="I4" s="261"/>
      <c r="J4" s="38" t="s">
        <v>7</v>
      </c>
      <c r="K4" s="38" t="s">
        <v>8</v>
      </c>
      <c r="L4" s="38" t="s">
        <v>9</v>
      </c>
      <c r="M4" s="38" t="s">
        <v>404</v>
      </c>
      <c r="N4" s="38" t="s">
        <v>10</v>
      </c>
      <c r="O4" s="38" t="s">
        <v>11</v>
      </c>
      <c r="P4" s="258"/>
      <c r="Q4" s="38" t="s">
        <v>7</v>
      </c>
      <c r="R4" s="38" t="s">
        <v>8</v>
      </c>
      <c r="S4" s="38" t="s">
        <v>9</v>
      </c>
      <c r="T4" s="38" t="s">
        <v>404</v>
      </c>
      <c r="U4" s="38" t="s">
        <v>10</v>
      </c>
      <c r="V4" s="38" t="s">
        <v>11</v>
      </c>
      <c r="W4" s="258"/>
      <c r="X4" s="254"/>
      <c r="Y4" s="254"/>
      <c r="Z4" s="254"/>
      <c r="AA4" s="254"/>
      <c r="AB4" s="254"/>
      <c r="AC4" s="254"/>
      <c r="AD4" s="254"/>
      <c r="AE4" s="256"/>
    </row>
    <row r="5" spans="1:31" ht="36.75" customHeight="1" x14ac:dyDescent="0.25">
      <c r="A5" s="291">
        <v>1</v>
      </c>
      <c r="B5" s="294" t="s">
        <v>18</v>
      </c>
      <c r="C5" s="227">
        <v>1.1000000000000001</v>
      </c>
      <c r="D5" s="230" t="s">
        <v>2</v>
      </c>
      <c r="E5" s="227" t="s">
        <v>263</v>
      </c>
      <c r="F5" s="230" t="s">
        <v>113</v>
      </c>
      <c r="G5" s="32">
        <v>1</v>
      </c>
      <c r="H5" s="35" t="s">
        <v>114</v>
      </c>
      <c r="I5" s="286" t="s">
        <v>388</v>
      </c>
      <c r="J5" s="15"/>
      <c r="K5" s="15"/>
      <c r="L5" s="15"/>
      <c r="M5" s="15"/>
      <c r="N5" s="15"/>
      <c r="O5" s="15">
        <v>1</v>
      </c>
      <c r="P5" s="268"/>
      <c r="Q5" s="107">
        <v>0</v>
      </c>
      <c r="R5" s="107">
        <v>2</v>
      </c>
      <c r="S5" s="107">
        <f t="shared" ref="S5:V7" si="0">R5+2</f>
        <v>4</v>
      </c>
      <c r="T5" s="107">
        <f t="shared" si="0"/>
        <v>6</v>
      </c>
      <c r="U5" s="107">
        <f t="shared" si="0"/>
        <v>8</v>
      </c>
      <c r="V5" s="107">
        <f t="shared" si="0"/>
        <v>10</v>
      </c>
      <c r="W5" s="13"/>
      <c r="X5" s="15">
        <f t="shared" ref="X5:X68" si="1">J5*Q5</f>
        <v>0</v>
      </c>
      <c r="Y5" s="15">
        <f t="shared" ref="Y5:Y68" si="2">K5*R5</f>
        <v>0</v>
      </c>
      <c r="Z5" s="15">
        <f t="shared" ref="Z5:Z68" si="3">L5*S5</f>
        <v>0</v>
      </c>
      <c r="AA5" s="15">
        <f t="shared" ref="AA5:AA68" si="4">M5*T5</f>
        <v>0</v>
      </c>
      <c r="AB5" s="15">
        <f t="shared" ref="AB5:AB68" si="5">N5*U5</f>
        <v>0</v>
      </c>
      <c r="AC5" s="15">
        <f t="shared" ref="AC5:AC68" si="6">O5*V5</f>
        <v>10</v>
      </c>
      <c r="AD5" s="15">
        <f>X5+Y5+Z5+AA5+AB5+AC5</f>
        <v>10</v>
      </c>
      <c r="AE5" s="288">
        <f>SUM(AD5:AD25)</f>
        <v>240</v>
      </c>
    </row>
    <row r="6" spans="1:31" ht="34.5" customHeight="1" x14ac:dyDescent="0.25">
      <c r="A6" s="292"/>
      <c r="B6" s="295"/>
      <c r="C6" s="228"/>
      <c r="D6" s="231"/>
      <c r="E6" s="228"/>
      <c r="F6" s="231"/>
      <c r="G6" s="32">
        <v>2</v>
      </c>
      <c r="H6" s="35" t="s">
        <v>115</v>
      </c>
      <c r="I6" s="286"/>
      <c r="J6" s="15"/>
      <c r="K6" s="15"/>
      <c r="L6" s="15"/>
      <c r="M6" s="15"/>
      <c r="N6" s="15"/>
      <c r="O6" s="15">
        <v>1</v>
      </c>
      <c r="P6" s="268"/>
      <c r="Q6" s="107">
        <v>0</v>
      </c>
      <c r="R6" s="107">
        <v>2</v>
      </c>
      <c r="S6" s="107">
        <f t="shared" si="0"/>
        <v>4</v>
      </c>
      <c r="T6" s="107">
        <f t="shared" si="0"/>
        <v>6</v>
      </c>
      <c r="U6" s="107">
        <f t="shared" si="0"/>
        <v>8</v>
      </c>
      <c r="V6" s="107">
        <f t="shared" si="0"/>
        <v>10</v>
      </c>
      <c r="W6" s="13"/>
      <c r="X6" s="15">
        <f t="shared" si="1"/>
        <v>0</v>
      </c>
      <c r="Y6" s="15">
        <f t="shared" si="2"/>
        <v>0</v>
      </c>
      <c r="Z6" s="15">
        <f t="shared" si="3"/>
        <v>0</v>
      </c>
      <c r="AA6" s="15">
        <f t="shared" si="4"/>
        <v>0</v>
      </c>
      <c r="AB6" s="15">
        <f t="shared" si="5"/>
        <v>0</v>
      </c>
      <c r="AC6" s="15">
        <f t="shared" si="6"/>
        <v>10</v>
      </c>
      <c r="AD6" s="15">
        <f t="shared" ref="AD6:AD69" si="7">X6+Y6+Z6+AA6+AB6+AC6</f>
        <v>10</v>
      </c>
      <c r="AE6" s="289"/>
    </row>
    <row r="7" spans="1:31" ht="37.5" customHeight="1" x14ac:dyDescent="0.25">
      <c r="A7" s="292"/>
      <c r="B7" s="295"/>
      <c r="C7" s="229"/>
      <c r="D7" s="232"/>
      <c r="E7" s="229"/>
      <c r="F7" s="232"/>
      <c r="G7" s="32">
        <v>3</v>
      </c>
      <c r="H7" s="35" t="s">
        <v>116</v>
      </c>
      <c r="I7" s="286"/>
      <c r="J7" s="15"/>
      <c r="K7" s="15"/>
      <c r="L7" s="15"/>
      <c r="M7" s="15"/>
      <c r="N7" s="15"/>
      <c r="O7" s="15">
        <v>1</v>
      </c>
      <c r="P7" s="268"/>
      <c r="Q7" s="107">
        <v>0</v>
      </c>
      <c r="R7" s="107">
        <v>2</v>
      </c>
      <c r="S7" s="107">
        <f t="shared" si="0"/>
        <v>4</v>
      </c>
      <c r="T7" s="107">
        <f t="shared" si="0"/>
        <v>6</v>
      </c>
      <c r="U7" s="107">
        <f t="shared" si="0"/>
        <v>8</v>
      </c>
      <c r="V7" s="107">
        <f t="shared" si="0"/>
        <v>10</v>
      </c>
      <c r="W7" s="13"/>
      <c r="X7" s="15">
        <f t="shared" si="1"/>
        <v>0</v>
      </c>
      <c r="Y7" s="15">
        <f t="shared" si="2"/>
        <v>0</v>
      </c>
      <c r="Z7" s="15">
        <f t="shared" si="3"/>
        <v>0</v>
      </c>
      <c r="AA7" s="15">
        <f t="shared" si="4"/>
        <v>0</v>
      </c>
      <c r="AB7" s="15">
        <f t="shared" si="5"/>
        <v>0</v>
      </c>
      <c r="AC7" s="15">
        <f t="shared" si="6"/>
        <v>10</v>
      </c>
      <c r="AD7" s="15">
        <f t="shared" si="7"/>
        <v>10</v>
      </c>
      <c r="AE7" s="289"/>
    </row>
    <row r="8" spans="1:31" ht="113.25" customHeight="1" x14ac:dyDescent="0.25">
      <c r="A8" s="292"/>
      <c r="B8" s="295"/>
      <c r="C8" s="227">
        <v>1.2</v>
      </c>
      <c r="D8" s="230" t="s">
        <v>117</v>
      </c>
      <c r="E8" s="227" t="s">
        <v>264</v>
      </c>
      <c r="F8" s="230" t="s">
        <v>118</v>
      </c>
      <c r="G8" s="32">
        <v>4</v>
      </c>
      <c r="H8" s="35" t="s">
        <v>119</v>
      </c>
      <c r="I8" s="286" t="s">
        <v>389</v>
      </c>
      <c r="J8" s="15"/>
      <c r="K8" s="15"/>
      <c r="L8" s="15"/>
      <c r="M8" s="15"/>
      <c r="N8" s="15"/>
      <c r="O8" s="15">
        <v>1</v>
      </c>
      <c r="P8" s="268"/>
      <c r="Q8" s="106">
        <v>0</v>
      </c>
      <c r="R8" s="106">
        <v>3</v>
      </c>
      <c r="S8" s="106">
        <f>R8+3</f>
        <v>6</v>
      </c>
      <c r="T8" s="106">
        <f>S8+3</f>
        <v>9</v>
      </c>
      <c r="U8" s="106">
        <f>T8+3</f>
        <v>12</v>
      </c>
      <c r="V8" s="106">
        <f>U8+3</f>
        <v>15</v>
      </c>
      <c r="W8" s="13"/>
      <c r="X8" s="15">
        <f t="shared" si="1"/>
        <v>0</v>
      </c>
      <c r="Y8" s="15">
        <f t="shared" si="2"/>
        <v>0</v>
      </c>
      <c r="Z8" s="15">
        <f t="shared" si="3"/>
        <v>0</v>
      </c>
      <c r="AA8" s="15">
        <f t="shared" si="4"/>
        <v>0</v>
      </c>
      <c r="AB8" s="15">
        <f t="shared" si="5"/>
        <v>0</v>
      </c>
      <c r="AC8" s="15">
        <f t="shared" si="6"/>
        <v>15</v>
      </c>
      <c r="AD8" s="15">
        <f t="shared" si="7"/>
        <v>15</v>
      </c>
      <c r="AE8" s="289"/>
    </row>
    <row r="9" spans="1:31" ht="132.75" customHeight="1" x14ac:dyDescent="0.25">
      <c r="A9" s="292"/>
      <c r="B9" s="295"/>
      <c r="C9" s="229"/>
      <c r="D9" s="232"/>
      <c r="E9" s="229"/>
      <c r="F9" s="232"/>
      <c r="G9" s="32">
        <v>5</v>
      </c>
      <c r="H9" s="35" t="s">
        <v>120</v>
      </c>
      <c r="I9" s="286"/>
      <c r="J9" s="15"/>
      <c r="K9" s="15"/>
      <c r="L9" s="15"/>
      <c r="M9" s="15"/>
      <c r="N9" s="15"/>
      <c r="O9" s="15">
        <v>1</v>
      </c>
      <c r="P9" s="268"/>
      <c r="Q9" s="107">
        <v>0</v>
      </c>
      <c r="R9" s="107">
        <v>2</v>
      </c>
      <c r="S9" s="107">
        <f>R9+2</f>
        <v>4</v>
      </c>
      <c r="T9" s="107">
        <f>S9+2</f>
        <v>6</v>
      </c>
      <c r="U9" s="107">
        <f>T9+2</f>
        <v>8</v>
      </c>
      <c r="V9" s="107">
        <f>U9+2</f>
        <v>10</v>
      </c>
      <c r="W9" s="13"/>
      <c r="X9" s="15">
        <f t="shared" si="1"/>
        <v>0</v>
      </c>
      <c r="Y9" s="15">
        <f t="shared" si="2"/>
        <v>0</v>
      </c>
      <c r="Z9" s="15">
        <f t="shared" si="3"/>
        <v>0</v>
      </c>
      <c r="AA9" s="15">
        <f t="shared" si="4"/>
        <v>0</v>
      </c>
      <c r="AB9" s="15">
        <f t="shared" si="5"/>
        <v>0</v>
      </c>
      <c r="AC9" s="15">
        <f t="shared" si="6"/>
        <v>10</v>
      </c>
      <c r="AD9" s="15">
        <f t="shared" si="7"/>
        <v>10</v>
      </c>
      <c r="AE9" s="289"/>
    </row>
    <row r="10" spans="1:31" ht="42" customHeight="1" x14ac:dyDescent="0.25">
      <c r="A10" s="292"/>
      <c r="B10" s="295"/>
      <c r="C10" s="227">
        <v>1.3</v>
      </c>
      <c r="D10" s="230" t="s">
        <v>3</v>
      </c>
      <c r="E10" s="227" t="s">
        <v>265</v>
      </c>
      <c r="F10" s="230" t="s">
        <v>121</v>
      </c>
      <c r="G10" s="32">
        <v>6</v>
      </c>
      <c r="H10" s="35" t="s">
        <v>122</v>
      </c>
      <c r="I10" s="286" t="s">
        <v>221</v>
      </c>
      <c r="J10" s="15"/>
      <c r="K10" s="15"/>
      <c r="L10" s="15"/>
      <c r="M10" s="15"/>
      <c r="N10" s="15"/>
      <c r="O10" s="15">
        <v>1</v>
      </c>
      <c r="P10" s="268"/>
      <c r="Q10" s="106">
        <v>0</v>
      </c>
      <c r="R10" s="106">
        <v>2.2000000000000002</v>
      </c>
      <c r="S10" s="106">
        <f t="shared" ref="S10:V13" si="8">R10+2.2</f>
        <v>4.4000000000000004</v>
      </c>
      <c r="T10" s="106">
        <f t="shared" si="8"/>
        <v>6.6000000000000005</v>
      </c>
      <c r="U10" s="106">
        <f t="shared" si="8"/>
        <v>8.8000000000000007</v>
      </c>
      <c r="V10" s="107">
        <f t="shared" si="8"/>
        <v>11</v>
      </c>
      <c r="W10" s="13"/>
      <c r="X10" s="15">
        <f t="shared" si="1"/>
        <v>0</v>
      </c>
      <c r="Y10" s="15">
        <f t="shared" si="2"/>
        <v>0</v>
      </c>
      <c r="Z10" s="15">
        <f t="shared" si="3"/>
        <v>0</v>
      </c>
      <c r="AA10" s="15">
        <f t="shared" si="4"/>
        <v>0</v>
      </c>
      <c r="AB10" s="15">
        <f t="shared" si="5"/>
        <v>0</v>
      </c>
      <c r="AC10" s="15">
        <f t="shared" si="6"/>
        <v>11</v>
      </c>
      <c r="AD10" s="15">
        <f t="shared" si="7"/>
        <v>11</v>
      </c>
      <c r="AE10" s="289"/>
    </row>
    <row r="11" spans="1:31" ht="64.5" customHeight="1" x14ac:dyDescent="0.25">
      <c r="A11" s="292"/>
      <c r="B11" s="295"/>
      <c r="C11" s="228"/>
      <c r="D11" s="231"/>
      <c r="E11" s="228"/>
      <c r="F11" s="231"/>
      <c r="G11" s="32">
        <v>7</v>
      </c>
      <c r="H11" s="35" t="s">
        <v>123</v>
      </c>
      <c r="I11" s="286"/>
      <c r="J11" s="15"/>
      <c r="K11" s="15"/>
      <c r="L11" s="15"/>
      <c r="M11" s="15"/>
      <c r="N11" s="15"/>
      <c r="O11" s="15">
        <v>1</v>
      </c>
      <c r="P11" s="268"/>
      <c r="Q11" s="106">
        <v>0</v>
      </c>
      <c r="R11" s="106">
        <v>2.2000000000000002</v>
      </c>
      <c r="S11" s="106">
        <f t="shared" si="8"/>
        <v>4.4000000000000004</v>
      </c>
      <c r="T11" s="106">
        <f t="shared" si="8"/>
        <v>6.6000000000000005</v>
      </c>
      <c r="U11" s="106">
        <f t="shared" si="8"/>
        <v>8.8000000000000007</v>
      </c>
      <c r="V11" s="107">
        <f t="shared" si="8"/>
        <v>11</v>
      </c>
      <c r="W11" s="13"/>
      <c r="X11" s="15">
        <f t="shared" si="1"/>
        <v>0</v>
      </c>
      <c r="Y11" s="15">
        <f t="shared" si="2"/>
        <v>0</v>
      </c>
      <c r="Z11" s="15">
        <f t="shared" si="3"/>
        <v>0</v>
      </c>
      <c r="AA11" s="15">
        <f t="shared" si="4"/>
        <v>0</v>
      </c>
      <c r="AB11" s="15">
        <f t="shared" si="5"/>
        <v>0</v>
      </c>
      <c r="AC11" s="15">
        <f t="shared" si="6"/>
        <v>11</v>
      </c>
      <c r="AD11" s="15">
        <f t="shared" si="7"/>
        <v>11</v>
      </c>
      <c r="AE11" s="289"/>
    </row>
    <row r="12" spans="1:31" ht="75.75" customHeight="1" x14ac:dyDescent="0.25">
      <c r="A12" s="292"/>
      <c r="B12" s="295"/>
      <c r="C12" s="228"/>
      <c r="D12" s="231"/>
      <c r="E12" s="228"/>
      <c r="F12" s="231"/>
      <c r="G12" s="32">
        <v>8</v>
      </c>
      <c r="H12" s="35" t="s">
        <v>124</v>
      </c>
      <c r="I12" s="286"/>
      <c r="J12" s="15"/>
      <c r="K12" s="15"/>
      <c r="L12" s="15"/>
      <c r="M12" s="15"/>
      <c r="N12" s="15"/>
      <c r="O12" s="15">
        <v>1</v>
      </c>
      <c r="P12" s="268"/>
      <c r="Q12" s="106">
        <v>0</v>
      </c>
      <c r="R12" s="106">
        <v>2.2000000000000002</v>
      </c>
      <c r="S12" s="106">
        <f t="shared" si="8"/>
        <v>4.4000000000000004</v>
      </c>
      <c r="T12" s="106">
        <f t="shared" si="8"/>
        <v>6.6000000000000005</v>
      </c>
      <c r="U12" s="106">
        <f t="shared" si="8"/>
        <v>8.8000000000000007</v>
      </c>
      <c r="V12" s="107">
        <f t="shared" si="8"/>
        <v>11</v>
      </c>
      <c r="W12" s="13"/>
      <c r="X12" s="15">
        <f t="shared" si="1"/>
        <v>0</v>
      </c>
      <c r="Y12" s="15">
        <f t="shared" si="2"/>
        <v>0</v>
      </c>
      <c r="Z12" s="15">
        <f t="shared" si="3"/>
        <v>0</v>
      </c>
      <c r="AA12" s="15">
        <f t="shared" si="4"/>
        <v>0</v>
      </c>
      <c r="AB12" s="15">
        <f t="shared" si="5"/>
        <v>0</v>
      </c>
      <c r="AC12" s="15">
        <f t="shared" si="6"/>
        <v>11</v>
      </c>
      <c r="AD12" s="15">
        <f t="shared" si="7"/>
        <v>11</v>
      </c>
      <c r="AE12" s="289"/>
    </row>
    <row r="13" spans="1:31" ht="84" customHeight="1" x14ac:dyDescent="0.25">
      <c r="A13" s="292"/>
      <c r="B13" s="295"/>
      <c r="C13" s="229"/>
      <c r="D13" s="232"/>
      <c r="E13" s="229"/>
      <c r="F13" s="232"/>
      <c r="G13" s="32">
        <v>9</v>
      </c>
      <c r="H13" s="35" t="s">
        <v>125</v>
      </c>
      <c r="I13" s="286"/>
      <c r="J13" s="15"/>
      <c r="K13" s="15"/>
      <c r="L13" s="15"/>
      <c r="M13" s="15"/>
      <c r="N13" s="15"/>
      <c r="O13" s="15">
        <v>1</v>
      </c>
      <c r="P13" s="87"/>
      <c r="Q13" s="106">
        <v>0</v>
      </c>
      <c r="R13" s="106">
        <v>2.2000000000000002</v>
      </c>
      <c r="S13" s="106">
        <f t="shared" si="8"/>
        <v>4.4000000000000004</v>
      </c>
      <c r="T13" s="106">
        <f t="shared" si="8"/>
        <v>6.6000000000000005</v>
      </c>
      <c r="U13" s="106">
        <f t="shared" si="8"/>
        <v>8.8000000000000007</v>
      </c>
      <c r="V13" s="107">
        <f t="shared" si="8"/>
        <v>11</v>
      </c>
      <c r="W13" s="13"/>
      <c r="X13" s="15">
        <f t="shared" si="1"/>
        <v>0</v>
      </c>
      <c r="Y13" s="15">
        <f t="shared" si="2"/>
        <v>0</v>
      </c>
      <c r="Z13" s="15">
        <f t="shared" si="3"/>
        <v>0</v>
      </c>
      <c r="AA13" s="15">
        <f t="shared" si="4"/>
        <v>0</v>
      </c>
      <c r="AB13" s="15">
        <f t="shared" si="5"/>
        <v>0</v>
      </c>
      <c r="AC13" s="15">
        <f t="shared" si="6"/>
        <v>11</v>
      </c>
      <c r="AD13" s="15">
        <f t="shared" si="7"/>
        <v>11</v>
      </c>
      <c r="AE13" s="289"/>
    </row>
    <row r="14" spans="1:31" ht="84" customHeight="1" x14ac:dyDescent="0.25">
      <c r="A14" s="292"/>
      <c r="B14" s="295"/>
      <c r="C14" s="228"/>
      <c r="D14" s="231"/>
      <c r="E14" s="228"/>
      <c r="F14" s="231"/>
      <c r="G14" s="32">
        <v>11</v>
      </c>
      <c r="H14" s="35" t="s">
        <v>126</v>
      </c>
      <c r="I14" s="286"/>
      <c r="J14" s="15"/>
      <c r="K14" s="15"/>
      <c r="L14" s="15"/>
      <c r="M14" s="15"/>
      <c r="N14" s="15"/>
      <c r="O14" s="15">
        <v>1</v>
      </c>
      <c r="P14" s="268"/>
      <c r="Q14" s="107">
        <v>0</v>
      </c>
      <c r="R14" s="107">
        <v>2</v>
      </c>
      <c r="S14" s="107">
        <f>R14+2</f>
        <v>4</v>
      </c>
      <c r="T14" s="107">
        <f>S14+2</f>
        <v>6</v>
      </c>
      <c r="U14" s="107">
        <f>T14+2</f>
        <v>8</v>
      </c>
      <c r="V14" s="107">
        <f>U14+2</f>
        <v>10</v>
      </c>
      <c r="W14" s="13"/>
      <c r="X14" s="15">
        <f t="shared" si="1"/>
        <v>0</v>
      </c>
      <c r="Y14" s="15">
        <f t="shared" si="2"/>
        <v>0</v>
      </c>
      <c r="Z14" s="15">
        <f t="shared" si="3"/>
        <v>0</v>
      </c>
      <c r="AA14" s="15">
        <f t="shared" si="4"/>
        <v>0</v>
      </c>
      <c r="AB14" s="15">
        <f t="shared" si="5"/>
        <v>0</v>
      </c>
      <c r="AC14" s="15">
        <f t="shared" si="6"/>
        <v>10</v>
      </c>
      <c r="AD14" s="15">
        <f t="shared" si="7"/>
        <v>10</v>
      </c>
      <c r="AE14" s="289"/>
    </row>
    <row r="15" spans="1:31" ht="98.25" customHeight="1" x14ac:dyDescent="0.25">
      <c r="A15" s="292"/>
      <c r="B15" s="295"/>
      <c r="C15" s="228"/>
      <c r="D15" s="231"/>
      <c r="E15" s="228"/>
      <c r="F15" s="231"/>
      <c r="G15" s="32">
        <v>12</v>
      </c>
      <c r="H15" s="35" t="s">
        <v>127</v>
      </c>
      <c r="I15" s="286"/>
      <c r="J15" s="15"/>
      <c r="K15" s="15"/>
      <c r="L15" s="15"/>
      <c r="M15" s="15"/>
      <c r="N15" s="15"/>
      <c r="O15" s="15">
        <v>1</v>
      </c>
      <c r="P15" s="268"/>
      <c r="Q15" s="106">
        <v>0</v>
      </c>
      <c r="R15" s="106">
        <v>2.6</v>
      </c>
      <c r="S15" s="106">
        <f>R15+2.6</f>
        <v>5.2</v>
      </c>
      <c r="T15" s="106">
        <f>S15+2.6</f>
        <v>7.8000000000000007</v>
      </c>
      <c r="U15" s="106">
        <f>T15+2.6</f>
        <v>10.4</v>
      </c>
      <c r="V15" s="107">
        <f>U15+2.6</f>
        <v>13</v>
      </c>
      <c r="W15" s="13"/>
      <c r="X15" s="15">
        <f t="shared" si="1"/>
        <v>0</v>
      </c>
      <c r="Y15" s="15">
        <f t="shared" si="2"/>
        <v>0</v>
      </c>
      <c r="Z15" s="15">
        <f t="shared" si="3"/>
        <v>0</v>
      </c>
      <c r="AA15" s="15">
        <f t="shared" si="4"/>
        <v>0</v>
      </c>
      <c r="AB15" s="15">
        <f t="shared" si="5"/>
        <v>0</v>
      </c>
      <c r="AC15" s="15">
        <f t="shared" si="6"/>
        <v>13</v>
      </c>
      <c r="AD15" s="15">
        <f t="shared" si="7"/>
        <v>13</v>
      </c>
      <c r="AE15" s="289"/>
    </row>
    <row r="16" spans="1:31" ht="46.5" customHeight="1" x14ac:dyDescent="0.25">
      <c r="A16" s="292"/>
      <c r="B16" s="295"/>
      <c r="C16" s="228"/>
      <c r="D16" s="231"/>
      <c r="E16" s="228"/>
      <c r="F16" s="231"/>
      <c r="G16" s="32">
        <v>13</v>
      </c>
      <c r="H16" s="35" t="s">
        <v>383</v>
      </c>
      <c r="I16" s="286" t="s">
        <v>222</v>
      </c>
      <c r="J16" s="15"/>
      <c r="K16" s="15"/>
      <c r="L16" s="15"/>
      <c r="M16" s="15"/>
      <c r="N16" s="15"/>
      <c r="O16" s="15">
        <v>1</v>
      </c>
      <c r="P16" s="268"/>
      <c r="Q16" s="106">
        <v>0</v>
      </c>
      <c r="R16" s="106">
        <v>2.4</v>
      </c>
      <c r="S16" s="106">
        <f>R16+2.4</f>
        <v>4.8</v>
      </c>
      <c r="T16" s="106">
        <f>S16+2.4</f>
        <v>7.1999999999999993</v>
      </c>
      <c r="U16" s="106">
        <f>T16+2.4</f>
        <v>9.6</v>
      </c>
      <c r="V16" s="107">
        <f>U16+2.4</f>
        <v>12</v>
      </c>
      <c r="W16" s="13"/>
      <c r="X16" s="15">
        <f t="shared" si="1"/>
        <v>0</v>
      </c>
      <c r="Y16" s="15">
        <f t="shared" si="2"/>
        <v>0</v>
      </c>
      <c r="Z16" s="15">
        <f t="shared" si="3"/>
        <v>0</v>
      </c>
      <c r="AA16" s="15">
        <f t="shared" si="4"/>
        <v>0</v>
      </c>
      <c r="AB16" s="15">
        <f t="shared" si="5"/>
        <v>0</v>
      </c>
      <c r="AC16" s="15">
        <f t="shared" si="6"/>
        <v>12</v>
      </c>
      <c r="AD16" s="15">
        <f t="shared" si="7"/>
        <v>12</v>
      </c>
      <c r="AE16" s="289"/>
    </row>
    <row r="17" spans="1:31" ht="42" customHeight="1" x14ac:dyDescent="0.25">
      <c r="A17" s="292"/>
      <c r="B17" s="295"/>
      <c r="C17" s="228"/>
      <c r="D17" s="231"/>
      <c r="E17" s="228"/>
      <c r="F17" s="231"/>
      <c r="G17" s="32">
        <v>14</v>
      </c>
      <c r="H17" s="78" t="s">
        <v>336</v>
      </c>
      <c r="I17" s="286"/>
      <c r="J17" s="15"/>
      <c r="K17" s="15"/>
      <c r="L17" s="15"/>
      <c r="M17" s="15"/>
      <c r="N17" s="15"/>
      <c r="O17" s="15">
        <v>1</v>
      </c>
      <c r="P17" s="268"/>
      <c r="Q17" s="107">
        <v>0</v>
      </c>
      <c r="R17" s="107">
        <v>2</v>
      </c>
      <c r="S17" s="107">
        <f t="shared" ref="S17:V20" si="9">R17+2</f>
        <v>4</v>
      </c>
      <c r="T17" s="107">
        <f t="shared" si="9"/>
        <v>6</v>
      </c>
      <c r="U17" s="107">
        <f t="shared" si="9"/>
        <v>8</v>
      </c>
      <c r="V17" s="107">
        <f t="shared" si="9"/>
        <v>10</v>
      </c>
      <c r="W17" s="13"/>
      <c r="X17" s="15">
        <f t="shared" si="1"/>
        <v>0</v>
      </c>
      <c r="Y17" s="15">
        <f t="shared" si="2"/>
        <v>0</v>
      </c>
      <c r="Z17" s="15">
        <f t="shared" si="3"/>
        <v>0</v>
      </c>
      <c r="AA17" s="15">
        <f t="shared" si="4"/>
        <v>0</v>
      </c>
      <c r="AB17" s="15">
        <f t="shared" si="5"/>
        <v>0</v>
      </c>
      <c r="AC17" s="15">
        <f t="shared" si="6"/>
        <v>10</v>
      </c>
      <c r="AD17" s="15">
        <f t="shared" si="7"/>
        <v>10</v>
      </c>
      <c r="AE17" s="289"/>
    </row>
    <row r="18" spans="1:31" ht="66.75" customHeight="1" x14ac:dyDescent="0.25">
      <c r="A18" s="292"/>
      <c r="B18" s="295"/>
      <c r="C18" s="229"/>
      <c r="D18" s="232"/>
      <c r="E18" s="229"/>
      <c r="F18" s="232"/>
      <c r="G18" s="32">
        <v>15</v>
      </c>
      <c r="H18" s="35" t="s">
        <v>128</v>
      </c>
      <c r="I18" s="286"/>
      <c r="J18" s="15"/>
      <c r="K18" s="15"/>
      <c r="L18" s="15"/>
      <c r="M18" s="15"/>
      <c r="N18" s="15"/>
      <c r="O18" s="15">
        <v>1</v>
      </c>
      <c r="P18" s="268"/>
      <c r="Q18" s="107">
        <v>0</v>
      </c>
      <c r="R18" s="107">
        <v>2</v>
      </c>
      <c r="S18" s="107">
        <f t="shared" si="9"/>
        <v>4</v>
      </c>
      <c r="T18" s="107">
        <f t="shared" si="9"/>
        <v>6</v>
      </c>
      <c r="U18" s="107">
        <f t="shared" si="9"/>
        <v>8</v>
      </c>
      <c r="V18" s="107">
        <f t="shared" si="9"/>
        <v>10</v>
      </c>
      <c r="W18" s="13"/>
      <c r="X18" s="15">
        <f t="shared" si="1"/>
        <v>0</v>
      </c>
      <c r="Y18" s="15">
        <f t="shared" si="2"/>
        <v>0</v>
      </c>
      <c r="Z18" s="15">
        <f t="shared" si="3"/>
        <v>0</v>
      </c>
      <c r="AA18" s="15">
        <f t="shared" si="4"/>
        <v>0</v>
      </c>
      <c r="AB18" s="15">
        <f t="shared" si="5"/>
        <v>0</v>
      </c>
      <c r="AC18" s="15">
        <f t="shared" si="6"/>
        <v>10</v>
      </c>
      <c r="AD18" s="15">
        <f t="shared" si="7"/>
        <v>10</v>
      </c>
      <c r="AE18" s="289"/>
    </row>
    <row r="19" spans="1:31" ht="71.25" customHeight="1" x14ac:dyDescent="0.25">
      <c r="A19" s="292"/>
      <c r="B19" s="295"/>
      <c r="C19" s="227"/>
      <c r="D19" s="230" t="s">
        <v>4</v>
      </c>
      <c r="E19" s="227" t="s">
        <v>266</v>
      </c>
      <c r="F19" s="248" t="s">
        <v>337</v>
      </c>
      <c r="G19" s="32">
        <v>16</v>
      </c>
      <c r="H19" s="35" t="s">
        <v>129</v>
      </c>
      <c r="I19" s="286" t="s">
        <v>346</v>
      </c>
      <c r="J19" s="15"/>
      <c r="K19" s="15"/>
      <c r="L19" s="15"/>
      <c r="M19" s="15"/>
      <c r="N19" s="15"/>
      <c r="O19" s="15">
        <v>1</v>
      </c>
      <c r="P19" s="268"/>
      <c r="Q19" s="107">
        <v>0</v>
      </c>
      <c r="R19" s="107">
        <v>2</v>
      </c>
      <c r="S19" s="107">
        <f t="shared" si="9"/>
        <v>4</v>
      </c>
      <c r="T19" s="107">
        <f t="shared" si="9"/>
        <v>6</v>
      </c>
      <c r="U19" s="107">
        <f t="shared" si="9"/>
        <v>8</v>
      </c>
      <c r="V19" s="107">
        <f t="shared" si="9"/>
        <v>10</v>
      </c>
      <c r="W19" s="13"/>
      <c r="X19" s="15">
        <f t="shared" si="1"/>
        <v>0</v>
      </c>
      <c r="Y19" s="15">
        <f t="shared" si="2"/>
        <v>0</v>
      </c>
      <c r="Z19" s="15">
        <f t="shared" si="3"/>
        <v>0</v>
      </c>
      <c r="AA19" s="15">
        <f t="shared" si="4"/>
        <v>0</v>
      </c>
      <c r="AB19" s="15">
        <f t="shared" si="5"/>
        <v>0</v>
      </c>
      <c r="AC19" s="15">
        <f t="shared" si="6"/>
        <v>10</v>
      </c>
      <c r="AD19" s="15">
        <f t="shared" si="7"/>
        <v>10</v>
      </c>
      <c r="AE19" s="289"/>
    </row>
    <row r="20" spans="1:31" ht="41.25" customHeight="1" x14ac:dyDescent="0.25">
      <c r="A20" s="292"/>
      <c r="B20" s="295"/>
      <c r="C20" s="228"/>
      <c r="D20" s="231"/>
      <c r="E20" s="228"/>
      <c r="F20" s="249"/>
      <c r="G20" s="32">
        <v>17</v>
      </c>
      <c r="H20" s="7" t="s">
        <v>131</v>
      </c>
      <c r="I20" s="286"/>
      <c r="J20" s="15"/>
      <c r="K20" s="15"/>
      <c r="L20" s="15"/>
      <c r="M20" s="15"/>
      <c r="N20" s="15"/>
      <c r="O20" s="15">
        <v>1</v>
      </c>
      <c r="P20" s="268"/>
      <c r="Q20" s="107">
        <v>0</v>
      </c>
      <c r="R20" s="107">
        <v>2</v>
      </c>
      <c r="S20" s="107">
        <f t="shared" si="9"/>
        <v>4</v>
      </c>
      <c r="T20" s="107">
        <f t="shared" si="9"/>
        <v>6</v>
      </c>
      <c r="U20" s="107">
        <f t="shared" si="9"/>
        <v>8</v>
      </c>
      <c r="V20" s="107">
        <f t="shared" si="9"/>
        <v>10</v>
      </c>
      <c r="W20" s="13"/>
      <c r="X20" s="15">
        <f t="shared" si="1"/>
        <v>0</v>
      </c>
      <c r="Y20" s="15">
        <f t="shared" si="2"/>
        <v>0</v>
      </c>
      <c r="Z20" s="15">
        <f t="shared" si="3"/>
        <v>0</v>
      </c>
      <c r="AA20" s="15">
        <f t="shared" si="4"/>
        <v>0</v>
      </c>
      <c r="AB20" s="15">
        <f t="shared" si="5"/>
        <v>0</v>
      </c>
      <c r="AC20" s="15">
        <f t="shared" si="6"/>
        <v>10</v>
      </c>
      <c r="AD20" s="15">
        <f t="shared" si="7"/>
        <v>10</v>
      </c>
      <c r="AE20" s="289"/>
    </row>
    <row r="21" spans="1:31" ht="76.5" customHeight="1" x14ac:dyDescent="0.25">
      <c r="A21" s="292"/>
      <c r="B21" s="295"/>
      <c r="C21" s="228"/>
      <c r="D21" s="231"/>
      <c r="E21" s="228"/>
      <c r="F21" s="249"/>
      <c r="G21" s="32">
        <v>18</v>
      </c>
      <c r="H21" s="35" t="s">
        <v>130</v>
      </c>
      <c r="I21" s="286"/>
      <c r="J21" s="15"/>
      <c r="K21" s="15"/>
      <c r="L21" s="15"/>
      <c r="M21" s="15"/>
      <c r="N21" s="15"/>
      <c r="O21" s="15">
        <v>1</v>
      </c>
      <c r="P21" s="268"/>
      <c r="Q21" s="106">
        <v>0</v>
      </c>
      <c r="R21" s="106">
        <v>3</v>
      </c>
      <c r="S21" s="106">
        <f>R21+3</f>
        <v>6</v>
      </c>
      <c r="T21" s="106">
        <f>S21+3</f>
        <v>9</v>
      </c>
      <c r="U21" s="106">
        <f>T21+3</f>
        <v>12</v>
      </c>
      <c r="V21" s="106">
        <f>U21+3</f>
        <v>15</v>
      </c>
      <c r="W21" s="13"/>
      <c r="X21" s="15">
        <f t="shared" si="1"/>
        <v>0</v>
      </c>
      <c r="Y21" s="15">
        <f t="shared" si="2"/>
        <v>0</v>
      </c>
      <c r="Z21" s="15">
        <f t="shared" si="3"/>
        <v>0</v>
      </c>
      <c r="AA21" s="15">
        <f t="shared" si="4"/>
        <v>0</v>
      </c>
      <c r="AB21" s="15">
        <f t="shared" si="5"/>
        <v>0</v>
      </c>
      <c r="AC21" s="15">
        <f t="shared" si="6"/>
        <v>15</v>
      </c>
      <c r="AD21" s="15">
        <f t="shared" si="7"/>
        <v>15</v>
      </c>
      <c r="AE21" s="289"/>
    </row>
    <row r="22" spans="1:31" ht="37.5" customHeight="1" x14ac:dyDescent="0.25">
      <c r="A22" s="292"/>
      <c r="B22" s="295"/>
      <c r="C22" s="229"/>
      <c r="D22" s="232"/>
      <c r="E22" s="229"/>
      <c r="F22" s="250"/>
      <c r="G22" s="32">
        <v>19</v>
      </c>
      <c r="H22" s="35" t="s">
        <v>345</v>
      </c>
      <c r="I22" s="286"/>
      <c r="J22" s="15"/>
      <c r="K22" s="15"/>
      <c r="L22" s="15"/>
      <c r="M22" s="15"/>
      <c r="N22" s="15"/>
      <c r="O22" s="15">
        <v>1</v>
      </c>
      <c r="P22" s="268"/>
      <c r="Q22" s="107">
        <v>0</v>
      </c>
      <c r="R22" s="107">
        <v>2</v>
      </c>
      <c r="S22" s="107">
        <f>R22+2</f>
        <v>4</v>
      </c>
      <c r="T22" s="107">
        <f>S22+2</f>
        <v>6</v>
      </c>
      <c r="U22" s="107">
        <f>T22+2</f>
        <v>8</v>
      </c>
      <c r="V22" s="107">
        <f>U22+2</f>
        <v>10</v>
      </c>
      <c r="W22" s="13"/>
      <c r="X22" s="15">
        <f t="shared" si="1"/>
        <v>0</v>
      </c>
      <c r="Y22" s="15">
        <f t="shared" si="2"/>
        <v>0</v>
      </c>
      <c r="Z22" s="15">
        <f t="shared" si="3"/>
        <v>0</v>
      </c>
      <c r="AA22" s="15">
        <f t="shared" si="4"/>
        <v>0</v>
      </c>
      <c r="AB22" s="15">
        <f t="shared" si="5"/>
        <v>0</v>
      </c>
      <c r="AC22" s="15">
        <f t="shared" si="6"/>
        <v>10</v>
      </c>
      <c r="AD22" s="15">
        <f t="shared" si="7"/>
        <v>10</v>
      </c>
      <c r="AE22" s="289"/>
    </row>
    <row r="23" spans="1:31" ht="88.5" customHeight="1" x14ac:dyDescent="0.25">
      <c r="A23" s="292"/>
      <c r="B23" s="295"/>
      <c r="C23" s="227">
        <v>1.6</v>
      </c>
      <c r="D23" s="230" t="s">
        <v>5</v>
      </c>
      <c r="E23" s="227" t="s">
        <v>267</v>
      </c>
      <c r="F23" s="248" t="s">
        <v>132</v>
      </c>
      <c r="G23" s="32">
        <v>20</v>
      </c>
      <c r="H23" s="35" t="s">
        <v>133</v>
      </c>
      <c r="I23" s="286" t="s">
        <v>223</v>
      </c>
      <c r="J23" s="15"/>
      <c r="K23" s="15"/>
      <c r="L23" s="15"/>
      <c r="M23" s="15"/>
      <c r="N23" s="15"/>
      <c r="O23" s="15">
        <v>1</v>
      </c>
      <c r="P23" s="268"/>
      <c r="Q23" s="106">
        <v>0</v>
      </c>
      <c r="R23" s="106">
        <v>3</v>
      </c>
      <c r="S23" s="106">
        <f>R23+3</f>
        <v>6</v>
      </c>
      <c r="T23" s="106">
        <f>S23+3</f>
        <v>9</v>
      </c>
      <c r="U23" s="106">
        <f>T23+3</f>
        <v>12</v>
      </c>
      <c r="V23" s="106">
        <f>U23+3</f>
        <v>15</v>
      </c>
      <c r="W23" s="13"/>
      <c r="X23" s="15">
        <f t="shared" si="1"/>
        <v>0</v>
      </c>
      <c r="Y23" s="15">
        <f t="shared" si="2"/>
        <v>0</v>
      </c>
      <c r="Z23" s="15">
        <f t="shared" si="3"/>
        <v>0</v>
      </c>
      <c r="AA23" s="15">
        <f t="shared" si="4"/>
        <v>0</v>
      </c>
      <c r="AB23" s="15">
        <f t="shared" si="5"/>
        <v>0</v>
      </c>
      <c r="AC23" s="15">
        <f t="shared" si="6"/>
        <v>15</v>
      </c>
      <c r="AD23" s="15">
        <f t="shared" si="7"/>
        <v>15</v>
      </c>
      <c r="AE23" s="289"/>
    </row>
    <row r="24" spans="1:31" ht="165" customHeight="1" x14ac:dyDescent="0.25">
      <c r="A24" s="292"/>
      <c r="B24" s="295"/>
      <c r="C24" s="228"/>
      <c r="D24" s="231"/>
      <c r="E24" s="228"/>
      <c r="F24" s="249"/>
      <c r="G24" s="32">
        <v>21</v>
      </c>
      <c r="H24" s="35" t="s">
        <v>340</v>
      </c>
      <c r="I24" s="286"/>
      <c r="J24" s="15"/>
      <c r="K24" s="15"/>
      <c r="L24" s="15"/>
      <c r="M24" s="15"/>
      <c r="N24" s="15"/>
      <c r="O24" s="15">
        <v>1</v>
      </c>
      <c r="P24" s="268"/>
      <c r="Q24" s="106">
        <v>0</v>
      </c>
      <c r="R24" s="106">
        <v>2.2000000000000002</v>
      </c>
      <c r="S24" s="106">
        <f>R24+2.2</f>
        <v>4.4000000000000004</v>
      </c>
      <c r="T24" s="106">
        <f>S24+2.2</f>
        <v>6.6000000000000005</v>
      </c>
      <c r="U24" s="106">
        <f>T24+2.2</f>
        <v>8.8000000000000007</v>
      </c>
      <c r="V24" s="107">
        <f>U24+2.2</f>
        <v>11</v>
      </c>
      <c r="W24" s="13"/>
      <c r="X24" s="15">
        <f t="shared" si="1"/>
        <v>0</v>
      </c>
      <c r="Y24" s="15">
        <f t="shared" si="2"/>
        <v>0</v>
      </c>
      <c r="Z24" s="15">
        <f t="shared" si="3"/>
        <v>0</v>
      </c>
      <c r="AA24" s="15">
        <f t="shared" si="4"/>
        <v>0</v>
      </c>
      <c r="AB24" s="15">
        <f t="shared" si="5"/>
        <v>0</v>
      </c>
      <c r="AC24" s="15">
        <f t="shared" si="6"/>
        <v>11</v>
      </c>
      <c r="AD24" s="15">
        <f t="shared" si="7"/>
        <v>11</v>
      </c>
      <c r="AE24" s="289"/>
    </row>
    <row r="25" spans="1:31" ht="165" customHeight="1" x14ac:dyDescent="0.25">
      <c r="A25" s="293"/>
      <c r="B25" s="296"/>
      <c r="C25" s="229"/>
      <c r="D25" s="232"/>
      <c r="E25" s="229"/>
      <c r="F25" s="250"/>
      <c r="G25" s="32">
        <v>22</v>
      </c>
      <c r="H25" s="92" t="s">
        <v>338</v>
      </c>
      <c r="I25" s="96" t="s">
        <v>339</v>
      </c>
      <c r="J25" s="15"/>
      <c r="K25" s="15"/>
      <c r="L25" s="15"/>
      <c r="M25" s="15"/>
      <c r="N25" s="15"/>
      <c r="O25" s="15">
        <v>1</v>
      </c>
      <c r="P25" s="268"/>
      <c r="Q25" s="106">
        <v>0</v>
      </c>
      <c r="R25" s="106">
        <v>3</v>
      </c>
      <c r="S25" s="106">
        <f>R25+3</f>
        <v>6</v>
      </c>
      <c r="T25" s="106">
        <f>S25+3</f>
        <v>9</v>
      </c>
      <c r="U25" s="106">
        <f>T25+3</f>
        <v>12</v>
      </c>
      <c r="V25" s="106">
        <f>U25+3</f>
        <v>15</v>
      </c>
      <c r="W25" s="13"/>
      <c r="X25" s="15">
        <f t="shared" ref="X25" si="10">J25*Q25</f>
        <v>0</v>
      </c>
      <c r="Y25" s="15">
        <f t="shared" ref="Y25" si="11">K25*R25</f>
        <v>0</v>
      </c>
      <c r="Z25" s="15">
        <f t="shared" ref="Z25" si="12">L25*S25</f>
        <v>0</v>
      </c>
      <c r="AA25" s="15">
        <f t="shared" ref="AA25" si="13">M25*T25</f>
        <v>0</v>
      </c>
      <c r="AB25" s="15">
        <f t="shared" ref="AB25" si="14">N25*U25</f>
        <v>0</v>
      </c>
      <c r="AC25" s="15">
        <f t="shared" ref="AC25" si="15">O25*V25</f>
        <v>15</v>
      </c>
      <c r="AD25" s="15">
        <f t="shared" ref="AD25" si="16">X25+Y25+Z25+AA25+AB25+AC25</f>
        <v>15</v>
      </c>
      <c r="AE25" s="290"/>
    </row>
    <row r="26" spans="1:31" ht="71.25" customHeight="1" x14ac:dyDescent="0.25">
      <c r="A26" s="221">
        <v>2</v>
      </c>
      <c r="B26" s="224" t="s">
        <v>23</v>
      </c>
      <c r="C26" s="227">
        <v>2.1</v>
      </c>
      <c r="D26" s="230" t="s">
        <v>28</v>
      </c>
      <c r="E26" s="227" t="s">
        <v>268</v>
      </c>
      <c r="F26" s="230" t="s">
        <v>134</v>
      </c>
      <c r="G26" s="32">
        <v>1</v>
      </c>
      <c r="H26" s="35" t="s">
        <v>135</v>
      </c>
      <c r="I26" s="286" t="s">
        <v>390</v>
      </c>
      <c r="J26" s="15"/>
      <c r="K26" s="15"/>
      <c r="L26" s="15"/>
      <c r="M26" s="15"/>
      <c r="N26" s="15"/>
      <c r="O26" s="15">
        <v>1</v>
      </c>
      <c r="P26" s="268"/>
      <c r="Q26" s="106">
        <v>0</v>
      </c>
      <c r="R26" s="106">
        <v>4.4000000000000004</v>
      </c>
      <c r="S26" s="106">
        <f>R26+4.4</f>
        <v>8.8000000000000007</v>
      </c>
      <c r="T26" s="106">
        <f>S26+4.4</f>
        <v>13.200000000000001</v>
      </c>
      <c r="U26" s="106">
        <f>T26+4.4</f>
        <v>17.600000000000001</v>
      </c>
      <c r="V26" s="106">
        <f>U26+4.4</f>
        <v>22</v>
      </c>
      <c r="W26" s="13"/>
      <c r="X26" s="15">
        <f t="shared" si="1"/>
        <v>0</v>
      </c>
      <c r="Y26" s="15">
        <f t="shared" si="2"/>
        <v>0</v>
      </c>
      <c r="Z26" s="15">
        <f t="shared" si="3"/>
        <v>0</v>
      </c>
      <c r="AA26" s="15">
        <f t="shared" si="4"/>
        <v>0</v>
      </c>
      <c r="AB26" s="15">
        <f t="shared" si="5"/>
        <v>0</v>
      </c>
      <c r="AC26" s="15">
        <f t="shared" si="6"/>
        <v>22</v>
      </c>
      <c r="AD26" s="15">
        <f t="shared" si="7"/>
        <v>22</v>
      </c>
      <c r="AE26" s="278">
        <f>SUM(AD26:AD34)</f>
        <v>200</v>
      </c>
    </row>
    <row r="27" spans="1:31" ht="60" customHeight="1" x14ac:dyDescent="0.25">
      <c r="A27" s="222"/>
      <c r="B27" s="225"/>
      <c r="C27" s="229"/>
      <c r="D27" s="232"/>
      <c r="E27" s="229"/>
      <c r="F27" s="232"/>
      <c r="G27" s="32">
        <v>2</v>
      </c>
      <c r="H27" s="35" t="s">
        <v>136</v>
      </c>
      <c r="I27" s="286"/>
      <c r="J27" s="15"/>
      <c r="K27" s="15"/>
      <c r="L27" s="15"/>
      <c r="M27" s="15"/>
      <c r="N27" s="15"/>
      <c r="O27" s="15">
        <v>1</v>
      </c>
      <c r="P27" s="268"/>
      <c r="Q27" s="106">
        <v>0</v>
      </c>
      <c r="R27" s="106">
        <v>4.5999999999999996</v>
      </c>
      <c r="S27" s="106">
        <f>R27+4.6</f>
        <v>9.1999999999999993</v>
      </c>
      <c r="T27" s="106">
        <f>S27+4.6</f>
        <v>13.799999999999999</v>
      </c>
      <c r="U27" s="106">
        <f>T27+4.6</f>
        <v>18.399999999999999</v>
      </c>
      <c r="V27" s="106">
        <f>U27+4.6</f>
        <v>23</v>
      </c>
      <c r="W27" s="13"/>
      <c r="X27" s="15">
        <f t="shared" si="1"/>
        <v>0</v>
      </c>
      <c r="Y27" s="15">
        <f t="shared" si="2"/>
        <v>0</v>
      </c>
      <c r="Z27" s="15">
        <f t="shared" si="3"/>
        <v>0</v>
      </c>
      <c r="AA27" s="15">
        <f t="shared" si="4"/>
        <v>0</v>
      </c>
      <c r="AB27" s="15">
        <f t="shared" si="5"/>
        <v>0</v>
      </c>
      <c r="AC27" s="15">
        <f t="shared" si="6"/>
        <v>23</v>
      </c>
      <c r="AD27" s="15">
        <f t="shared" si="7"/>
        <v>23</v>
      </c>
      <c r="AE27" s="278"/>
    </row>
    <row r="28" spans="1:31" ht="75.75" customHeight="1" x14ac:dyDescent="0.25">
      <c r="A28" s="222"/>
      <c r="B28" s="225"/>
      <c r="C28" s="227">
        <v>2.2000000000000002</v>
      </c>
      <c r="D28" s="230" t="s">
        <v>29</v>
      </c>
      <c r="E28" s="227" t="s">
        <v>270</v>
      </c>
      <c r="F28" s="230" t="s">
        <v>138</v>
      </c>
      <c r="G28" s="32">
        <v>3</v>
      </c>
      <c r="H28" s="35" t="s">
        <v>137</v>
      </c>
      <c r="I28" s="286" t="s">
        <v>391</v>
      </c>
      <c r="J28" s="15"/>
      <c r="K28" s="15"/>
      <c r="L28" s="15"/>
      <c r="M28" s="15"/>
      <c r="N28" s="15"/>
      <c r="O28" s="15">
        <v>1</v>
      </c>
      <c r="P28" s="268"/>
      <c r="Q28" s="106">
        <v>0</v>
      </c>
      <c r="R28" s="106">
        <v>4.4000000000000004</v>
      </c>
      <c r="S28" s="106">
        <f>R28+4.4</f>
        <v>8.8000000000000007</v>
      </c>
      <c r="T28" s="106">
        <f>S28+4.4</f>
        <v>13.200000000000001</v>
      </c>
      <c r="U28" s="106">
        <f>T28+4.4</f>
        <v>17.600000000000001</v>
      </c>
      <c r="V28" s="106">
        <f>U28+4.4</f>
        <v>22</v>
      </c>
      <c r="W28" s="13"/>
      <c r="X28" s="15">
        <f t="shared" si="1"/>
        <v>0</v>
      </c>
      <c r="Y28" s="15">
        <f t="shared" si="2"/>
        <v>0</v>
      </c>
      <c r="Z28" s="15">
        <f t="shared" si="3"/>
        <v>0</v>
      </c>
      <c r="AA28" s="15">
        <f t="shared" si="4"/>
        <v>0</v>
      </c>
      <c r="AB28" s="15">
        <f t="shared" si="5"/>
        <v>0</v>
      </c>
      <c r="AC28" s="15">
        <f t="shared" si="6"/>
        <v>22</v>
      </c>
      <c r="AD28" s="15">
        <f t="shared" si="7"/>
        <v>22</v>
      </c>
      <c r="AE28" s="278"/>
    </row>
    <row r="29" spans="1:31" ht="150" customHeight="1" x14ac:dyDescent="0.25">
      <c r="A29" s="222"/>
      <c r="B29" s="225"/>
      <c r="C29" s="229"/>
      <c r="D29" s="232"/>
      <c r="E29" s="229"/>
      <c r="F29" s="232"/>
      <c r="G29" s="32">
        <v>4</v>
      </c>
      <c r="H29" s="35" t="s">
        <v>139</v>
      </c>
      <c r="I29" s="286"/>
      <c r="J29" s="15"/>
      <c r="K29" s="15"/>
      <c r="L29" s="15"/>
      <c r="M29" s="15"/>
      <c r="N29" s="15"/>
      <c r="O29" s="15">
        <v>1</v>
      </c>
      <c r="P29" s="268"/>
      <c r="Q29" s="106">
        <v>0</v>
      </c>
      <c r="R29" s="106">
        <v>4.5999999999999996</v>
      </c>
      <c r="S29" s="106">
        <f>R29+4.6</f>
        <v>9.1999999999999993</v>
      </c>
      <c r="T29" s="106">
        <f>S29+4.6</f>
        <v>13.799999999999999</v>
      </c>
      <c r="U29" s="106">
        <f>T29+4.6</f>
        <v>18.399999999999999</v>
      </c>
      <c r="V29" s="106">
        <f>U29+4.6</f>
        <v>23</v>
      </c>
      <c r="W29" s="13"/>
      <c r="X29" s="15">
        <f t="shared" si="1"/>
        <v>0</v>
      </c>
      <c r="Y29" s="15">
        <f t="shared" si="2"/>
        <v>0</v>
      </c>
      <c r="Z29" s="15">
        <f t="shared" si="3"/>
        <v>0</v>
      </c>
      <c r="AA29" s="15">
        <f t="shared" si="4"/>
        <v>0</v>
      </c>
      <c r="AB29" s="15">
        <f t="shared" si="5"/>
        <v>0</v>
      </c>
      <c r="AC29" s="15">
        <f t="shared" si="6"/>
        <v>23</v>
      </c>
      <c r="AD29" s="15">
        <f t="shared" si="7"/>
        <v>23</v>
      </c>
      <c r="AE29" s="278"/>
    </row>
    <row r="30" spans="1:31" ht="82.5" customHeight="1" x14ac:dyDescent="0.25">
      <c r="A30" s="222"/>
      <c r="B30" s="225"/>
      <c r="C30" s="227">
        <v>2.2999999999999998</v>
      </c>
      <c r="D30" s="230" t="s">
        <v>30</v>
      </c>
      <c r="E30" s="227" t="s">
        <v>271</v>
      </c>
      <c r="F30" s="233" t="s">
        <v>140</v>
      </c>
      <c r="G30" s="32">
        <v>5</v>
      </c>
      <c r="H30" s="35" t="s">
        <v>141</v>
      </c>
      <c r="I30" s="286" t="s">
        <v>392</v>
      </c>
      <c r="J30" s="15"/>
      <c r="K30" s="15"/>
      <c r="L30" s="15"/>
      <c r="M30" s="15"/>
      <c r="N30" s="15"/>
      <c r="O30" s="15">
        <v>1</v>
      </c>
      <c r="P30" s="268"/>
      <c r="Q30" s="106">
        <v>0</v>
      </c>
      <c r="R30" s="106">
        <v>4.4000000000000004</v>
      </c>
      <c r="S30" s="106">
        <f t="shared" ref="S30:V34" si="17">R30+4.4</f>
        <v>8.8000000000000007</v>
      </c>
      <c r="T30" s="106">
        <f t="shared" si="17"/>
        <v>13.200000000000001</v>
      </c>
      <c r="U30" s="106">
        <f t="shared" si="17"/>
        <v>17.600000000000001</v>
      </c>
      <c r="V30" s="106">
        <f t="shared" si="17"/>
        <v>22</v>
      </c>
      <c r="W30" s="13"/>
      <c r="X30" s="15">
        <f t="shared" si="1"/>
        <v>0</v>
      </c>
      <c r="Y30" s="15">
        <f t="shared" si="2"/>
        <v>0</v>
      </c>
      <c r="Z30" s="15">
        <f t="shared" si="3"/>
        <v>0</v>
      </c>
      <c r="AA30" s="15">
        <f t="shared" si="4"/>
        <v>0</v>
      </c>
      <c r="AB30" s="15">
        <f t="shared" si="5"/>
        <v>0</v>
      </c>
      <c r="AC30" s="15">
        <f t="shared" si="6"/>
        <v>22</v>
      </c>
      <c r="AD30" s="15">
        <f t="shared" si="7"/>
        <v>22</v>
      </c>
      <c r="AE30" s="278"/>
    </row>
    <row r="31" spans="1:31" ht="52.5" customHeight="1" x14ac:dyDescent="0.25">
      <c r="A31" s="222"/>
      <c r="B31" s="225"/>
      <c r="C31" s="229"/>
      <c r="D31" s="232"/>
      <c r="E31" s="229"/>
      <c r="F31" s="235"/>
      <c r="G31" s="32">
        <v>6</v>
      </c>
      <c r="H31" s="35" t="s">
        <v>142</v>
      </c>
      <c r="I31" s="286"/>
      <c r="J31" s="15"/>
      <c r="K31" s="15"/>
      <c r="L31" s="15"/>
      <c r="M31" s="15"/>
      <c r="N31" s="15"/>
      <c r="O31" s="15">
        <v>1</v>
      </c>
      <c r="P31" s="268"/>
      <c r="Q31" s="106">
        <v>0</v>
      </c>
      <c r="R31" s="106">
        <v>4.4000000000000004</v>
      </c>
      <c r="S31" s="106">
        <f t="shared" si="17"/>
        <v>8.8000000000000007</v>
      </c>
      <c r="T31" s="106">
        <f t="shared" si="17"/>
        <v>13.200000000000001</v>
      </c>
      <c r="U31" s="106">
        <f t="shared" si="17"/>
        <v>17.600000000000001</v>
      </c>
      <c r="V31" s="106">
        <f t="shared" si="17"/>
        <v>22</v>
      </c>
      <c r="W31" s="13"/>
      <c r="X31" s="15">
        <f t="shared" si="1"/>
        <v>0</v>
      </c>
      <c r="Y31" s="15">
        <f t="shared" si="2"/>
        <v>0</v>
      </c>
      <c r="Z31" s="15">
        <f t="shared" si="3"/>
        <v>0</v>
      </c>
      <c r="AA31" s="15">
        <f t="shared" si="4"/>
        <v>0</v>
      </c>
      <c r="AB31" s="15">
        <f t="shared" si="5"/>
        <v>0</v>
      </c>
      <c r="AC31" s="15">
        <f t="shared" si="6"/>
        <v>22</v>
      </c>
      <c r="AD31" s="15">
        <f t="shared" si="7"/>
        <v>22</v>
      </c>
      <c r="AE31" s="278"/>
    </row>
    <row r="32" spans="1:31" ht="67.5" customHeight="1" x14ac:dyDescent="0.25">
      <c r="A32" s="222"/>
      <c r="B32" s="225"/>
      <c r="C32" s="227">
        <v>2.4</v>
      </c>
      <c r="D32" s="230" t="s">
        <v>31</v>
      </c>
      <c r="E32" s="227" t="s">
        <v>269</v>
      </c>
      <c r="F32" s="230" t="s">
        <v>143</v>
      </c>
      <c r="G32" s="32">
        <v>7</v>
      </c>
      <c r="H32" s="35" t="s">
        <v>144</v>
      </c>
      <c r="I32" s="286" t="s">
        <v>393</v>
      </c>
      <c r="J32" s="15"/>
      <c r="K32" s="15"/>
      <c r="L32" s="15"/>
      <c r="M32" s="15"/>
      <c r="N32" s="15"/>
      <c r="O32" s="15">
        <v>1</v>
      </c>
      <c r="P32" s="268"/>
      <c r="Q32" s="106">
        <v>0</v>
      </c>
      <c r="R32" s="106">
        <v>4.4000000000000004</v>
      </c>
      <c r="S32" s="106">
        <f t="shared" si="17"/>
        <v>8.8000000000000007</v>
      </c>
      <c r="T32" s="106">
        <f t="shared" si="17"/>
        <v>13.200000000000001</v>
      </c>
      <c r="U32" s="106">
        <f t="shared" si="17"/>
        <v>17.600000000000001</v>
      </c>
      <c r="V32" s="106">
        <f t="shared" si="17"/>
        <v>22</v>
      </c>
      <c r="W32" s="13"/>
      <c r="X32" s="15">
        <f t="shared" si="1"/>
        <v>0</v>
      </c>
      <c r="Y32" s="15">
        <f t="shared" si="2"/>
        <v>0</v>
      </c>
      <c r="Z32" s="15">
        <f t="shared" si="3"/>
        <v>0</v>
      </c>
      <c r="AA32" s="15">
        <f t="shared" si="4"/>
        <v>0</v>
      </c>
      <c r="AB32" s="15">
        <f t="shared" si="5"/>
        <v>0</v>
      </c>
      <c r="AC32" s="15">
        <f t="shared" si="6"/>
        <v>22</v>
      </c>
      <c r="AD32" s="15">
        <f t="shared" si="7"/>
        <v>22</v>
      </c>
      <c r="AE32" s="278"/>
    </row>
    <row r="33" spans="1:31" ht="67.5" customHeight="1" x14ac:dyDescent="0.25">
      <c r="A33" s="222"/>
      <c r="B33" s="225"/>
      <c r="C33" s="228"/>
      <c r="D33" s="231"/>
      <c r="E33" s="228"/>
      <c r="F33" s="231"/>
      <c r="G33" s="32">
        <v>8</v>
      </c>
      <c r="H33" s="92" t="s">
        <v>341</v>
      </c>
      <c r="I33" s="286"/>
      <c r="J33" s="15"/>
      <c r="K33" s="15"/>
      <c r="L33" s="15"/>
      <c r="M33" s="15"/>
      <c r="N33" s="15"/>
      <c r="O33" s="15">
        <v>1</v>
      </c>
      <c r="P33" s="79"/>
      <c r="Q33" s="106">
        <v>0</v>
      </c>
      <c r="R33" s="106">
        <v>4.4000000000000004</v>
      </c>
      <c r="S33" s="106">
        <f t="shared" si="17"/>
        <v>8.8000000000000007</v>
      </c>
      <c r="T33" s="106">
        <f t="shared" si="17"/>
        <v>13.200000000000001</v>
      </c>
      <c r="U33" s="106">
        <f t="shared" si="17"/>
        <v>17.600000000000001</v>
      </c>
      <c r="V33" s="106">
        <f t="shared" si="17"/>
        <v>22</v>
      </c>
      <c r="W33" s="13"/>
      <c r="X33" s="15">
        <f t="shared" ref="X33" si="18">J33*Q33</f>
        <v>0</v>
      </c>
      <c r="Y33" s="15">
        <f t="shared" ref="Y33" si="19">K33*R33</f>
        <v>0</v>
      </c>
      <c r="Z33" s="15">
        <f t="shared" ref="Z33" si="20">L33*S33</f>
        <v>0</v>
      </c>
      <c r="AA33" s="15">
        <f t="shared" ref="AA33" si="21">M33*T33</f>
        <v>0</v>
      </c>
      <c r="AB33" s="15">
        <f t="shared" ref="AB33" si="22">N33*U33</f>
        <v>0</v>
      </c>
      <c r="AC33" s="15">
        <f t="shared" ref="AC33" si="23">O33*V33</f>
        <v>22</v>
      </c>
      <c r="AD33" s="15">
        <f t="shared" ref="AD33" si="24">X33+Y33+Z33+AA33+AB33+AC33</f>
        <v>22</v>
      </c>
      <c r="AE33" s="278"/>
    </row>
    <row r="34" spans="1:31" ht="106.5" customHeight="1" x14ac:dyDescent="0.25">
      <c r="A34" s="222"/>
      <c r="B34" s="225"/>
      <c r="C34" s="228"/>
      <c r="D34" s="231"/>
      <c r="E34" s="228"/>
      <c r="F34" s="231"/>
      <c r="G34" s="32">
        <v>9</v>
      </c>
      <c r="H34" s="35" t="s">
        <v>342</v>
      </c>
      <c r="I34" s="286"/>
      <c r="J34" s="15"/>
      <c r="K34" s="15"/>
      <c r="L34" s="15"/>
      <c r="M34" s="15"/>
      <c r="N34" s="15"/>
      <c r="O34" s="15">
        <v>1</v>
      </c>
      <c r="P34" s="268"/>
      <c r="Q34" s="106">
        <v>0</v>
      </c>
      <c r="R34" s="106">
        <v>4.4000000000000004</v>
      </c>
      <c r="S34" s="106">
        <f t="shared" si="17"/>
        <v>8.8000000000000007</v>
      </c>
      <c r="T34" s="106">
        <f t="shared" si="17"/>
        <v>13.200000000000001</v>
      </c>
      <c r="U34" s="106">
        <f t="shared" si="17"/>
        <v>17.600000000000001</v>
      </c>
      <c r="V34" s="106">
        <f t="shared" si="17"/>
        <v>22</v>
      </c>
      <c r="W34" s="13"/>
      <c r="X34" s="15">
        <f t="shared" si="1"/>
        <v>0</v>
      </c>
      <c r="Y34" s="15">
        <f t="shared" si="2"/>
        <v>0</v>
      </c>
      <c r="Z34" s="15">
        <f t="shared" si="3"/>
        <v>0</v>
      </c>
      <c r="AA34" s="15">
        <f t="shared" si="4"/>
        <v>0</v>
      </c>
      <c r="AB34" s="15">
        <f t="shared" si="5"/>
        <v>0</v>
      </c>
      <c r="AC34" s="15">
        <f t="shared" si="6"/>
        <v>22</v>
      </c>
      <c r="AD34" s="15">
        <f t="shared" si="7"/>
        <v>22</v>
      </c>
      <c r="AE34" s="278"/>
    </row>
    <row r="35" spans="1:31" ht="80.25" customHeight="1" x14ac:dyDescent="0.25">
      <c r="A35" s="275">
        <v>3</v>
      </c>
      <c r="B35" s="272" t="s">
        <v>32</v>
      </c>
      <c r="C35" s="17">
        <v>3.1</v>
      </c>
      <c r="D35" s="48" t="s">
        <v>33</v>
      </c>
      <c r="E35" s="32" t="s">
        <v>272</v>
      </c>
      <c r="F35" s="35" t="s">
        <v>145</v>
      </c>
      <c r="G35" s="32">
        <v>1</v>
      </c>
      <c r="H35" s="35" t="s">
        <v>146</v>
      </c>
      <c r="I35" s="96" t="s">
        <v>224</v>
      </c>
      <c r="J35" s="15"/>
      <c r="K35" s="15"/>
      <c r="L35" s="15"/>
      <c r="M35" s="15"/>
      <c r="N35" s="15"/>
      <c r="O35" s="15">
        <v>1</v>
      </c>
      <c r="P35" s="268"/>
      <c r="Q35" s="107">
        <v>0</v>
      </c>
      <c r="R35" s="107">
        <v>2</v>
      </c>
      <c r="S35" s="107">
        <f>R35+2</f>
        <v>4</v>
      </c>
      <c r="T35" s="107">
        <f>S35+2</f>
        <v>6</v>
      </c>
      <c r="U35" s="107">
        <f>T35+2</f>
        <v>8</v>
      </c>
      <c r="V35" s="107">
        <f>U35+2</f>
        <v>10</v>
      </c>
      <c r="W35" s="13"/>
      <c r="X35" s="15">
        <f t="shared" si="1"/>
        <v>0</v>
      </c>
      <c r="Y35" s="15">
        <f t="shared" si="2"/>
        <v>0</v>
      </c>
      <c r="Z35" s="15">
        <f t="shared" si="3"/>
        <v>0</v>
      </c>
      <c r="AA35" s="15">
        <f t="shared" si="4"/>
        <v>0</v>
      </c>
      <c r="AB35" s="15">
        <f t="shared" si="5"/>
        <v>0</v>
      </c>
      <c r="AC35" s="15">
        <f t="shared" si="6"/>
        <v>10</v>
      </c>
      <c r="AD35" s="15">
        <f t="shared" si="7"/>
        <v>10</v>
      </c>
      <c r="AE35" s="278">
        <f>SUM(AD35:AD43)</f>
        <v>140</v>
      </c>
    </row>
    <row r="36" spans="1:31" ht="111" customHeight="1" x14ac:dyDescent="0.25">
      <c r="A36" s="276"/>
      <c r="B36" s="273"/>
      <c r="C36" s="17">
        <v>3.2</v>
      </c>
      <c r="D36" s="48" t="s">
        <v>34</v>
      </c>
      <c r="E36" s="32" t="s">
        <v>273</v>
      </c>
      <c r="F36" s="35" t="s">
        <v>147</v>
      </c>
      <c r="G36" s="32">
        <v>2</v>
      </c>
      <c r="H36" s="35" t="s">
        <v>148</v>
      </c>
      <c r="I36" s="96" t="s">
        <v>225</v>
      </c>
      <c r="J36" s="15"/>
      <c r="K36" s="15"/>
      <c r="L36" s="15"/>
      <c r="M36" s="15"/>
      <c r="N36" s="15"/>
      <c r="O36" s="15">
        <v>1</v>
      </c>
      <c r="P36" s="268"/>
      <c r="Q36" s="106">
        <v>0</v>
      </c>
      <c r="R36" s="106">
        <v>3</v>
      </c>
      <c r="S36" s="106">
        <f t="shared" ref="S36:V40" si="25">R36+3</f>
        <v>6</v>
      </c>
      <c r="T36" s="106">
        <f t="shared" si="25"/>
        <v>9</v>
      </c>
      <c r="U36" s="106">
        <f t="shared" si="25"/>
        <v>12</v>
      </c>
      <c r="V36" s="106">
        <f t="shared" si="25"/>
        <v>15</v>
      </c>
      <c r="W36" s="13"/>
      <c r="X36" s="15">
        <f t="shared" si="1"/>
        <v>0</v>
      </c>
      <c r="Y36" s="15">
        <f t="shared" si="2"/>
        <v>0</v>
      </c>
      <c r="Z36" s="15">
        <f t="shared" si="3"/>
        <v>0</v>
      </c>
      <c r="AA36" s="15">
        <f t="shared" si="4"/>
        <v>0</v>
      </c>
      <c r="AB36" s="15">
        <f t="shared" si="5"/>
        <v>0</v>
      </c>
      <c r="AC36" s="15">
        <f t="shared" si="6"/>
        <v>15</v>
      </c>
      <c r="AD36" s="15">
        <f t="shared" si="7"/>
        <v>15</v>
      </c>
      <c r="AE36" s="278"/>
    </row>
    <row r="37" spans="1:31" ht="143.25" customHeight="1" x14ac:dyDescent="0.25">
      <c r="A37" s="276"/>
      <c r="B37" s="273"/>
      <c r="C37" s="17">
        <v>3.3</v>
      </c>
      <c r="D37" s="48" t="s">
        <v>35</v>
      </c>
      <c r="E37" s="32" t="s">
        <v>274</v>
      </c>
      <c r="F37" s="35" t="s">
        <v>149</v>
      </c>
      <c r="G37" s="32">
        <v>3</v>
      </c>
      <c r="H37" s="35" t="s">
        <v>150</v>
      </c>
      <c r="I37" s="96" t="s">
        <v>226</v>
      </c>
      <c r="J37" s="15"/>
      <c r="K37" s="15"/>
      <c r="L37" s="15"/>
      <c r="M37" s="15"/>
      <c r="N37" s="15"/>
      <c r="O37" s="15">
        <v>1</v>
      </c>
      <c r="P37" s="268"/>
      <c r="Q37" s="106">
        <v>0</v>
      </c>
      <c r="R37" s="106">
        <v>3</v>
      </c>
      <c r="S37" s="106">
        <f t="shared" si="25"/>
        <v>6</v>
      </c>
      <c r="T37" s="106">
        <f t="shared" si="25"/>
        <v>9</v>
      </c>
      <c r="U37" s="106">
        <f t="shared" si="25"/>
        <v>12</v>
      </c>
      <c r="V37" s="106">
        <f t="shared" si="25"/>
        <v>15</v>
      </c>
      <c r="W37" s="13"/>
      <c r="X37" s="15">
        <f t="shared" si="1"/>
        <v>0</v>
      </c>
      <c r="Y37" s="15">
        <f t="shared" si="2"/>
        <v>0</v>
      </c>
      <c r="Z37" s="15">
        <f t="shared" si="3"/>
        <v>0</v>
      </c>
      <c r="AA37" s="15">
        <f t="shared" si="4"/>
        <v>0</v>
      </c>
      <c r="AB37" s="15">
        <f t="shared" si="5"/>
        <v>0</v>
      </c>
      <c r="AC37" s="15">
        <f t="shared" si="6"/>
        <v>15</v>
      </c>
      <c r="AD37" s="15">
        <f t="shared" si="7"/>
        <v>15</v>
      </c>
      <c r="AE37" s="278"/>
    </row>
    <row r="38" spans="1:31" ht="92.25" customHeight="1" x14ac:dyDescent="0.25">
      <c r="A38" s="276"/>
      <c r="B38" s="273"/>
      <c r="C38" s="227">
        <v>3.4</v>
      </c>
      <c r="D38" s="230" t="s">
        <v>36</v>
      </c>
      <c r="E38" s="227" t="s">
        <v>275</v>
      </c>
      <c r="F38" s="230" t="s">
        <v>151</v>
      </c>
      <c r="G38" s="32">
        <v>4</v>
      </c>
      <c r="H38" s="35" t="s">
        <v>343</v>
      </c>
      <c r="I38" s="286" t="s">
        <v>227</v>
      </c>
      <c r="J38" s="15"/>
      <c r="K38" s="15"/>
      <c r="L38" s="15"/>
      <c r="M38" s="15"/>
      <c r="N38" s="15"/>
      <c r="O38" s="15">
        <v>1</v>
      </c>
      <c r="P38" s="268"/>
      <c r="Q38" s="106">
        <v>0</v>
      </c>
      <c r="R38" s="106">
        <v>3</v>
      </c>
      <c r="S38" s="106">
        <f t="shared" si="25"/>
        <v>6</v>
      </c>
      <c r="T38" s="106">
        <f t="shared" si="25"/>
        <v>9</v>
      </c>
      <c r="U38" s="106">
        <f t="shared" si="25"/>
        <v>12</v>
      </c>
      <c r="V38" s="106">
        <f t="shared" si="25"/>
        <v>15</v>
      </c>
      <c r="W38" s="13"/>
      <c r="X38" s="15">
        <f t="shared" si="1"/>
        <v>0</v>
      </c>
      <c r="Y38" s="15">
        <f t="shared" si="2"/>
        <v>0</v>
      </c>
      <c r="Z38" s="15">
        <f t="shared" si="3"/>
        <v>0</v>
      </c>
      <c r="AA38" s="15">
        <f t="shared" si="4"/>
        <v>0</v>
      </c>
      <c r="AB38" s="15">
        <f t="shared" si="5"/>
        <v>0</v>
      </c>
      <c r="AC38" s="15">
        <f t="shared" si="6"/>
        <v>15</v>
      </c>
      <c r="AD38" s="15">
        <f t="shared" si="7"/>
        <v>15</v>
      </c>
      <c r="AE38" s="278"/>
    </row>
    <row r="39" spans="1:31" ht="60" x14ac:dyDescent="0.25">
      <c r="A39" s="276"/>
      <c r="B39" s="273"/>
      <c r="C39" s="228"/>
      <c r="D39" s="231"/>
      <c r="E39" s="228"/>
      <c r="F39" s="231"/>
      <c r="G39" s="32">
        <v>5</v>
      </c>
      <c r="H39" s="92" t="s">
        <v>384</v>
      </c>
      <c r="I39" s="286"/>
      <c r="J39" s="15"/>
      <c r="K39" s="15"/>
      <c r="L39" s="15"/>
      <c r="M39" s="15"/>
      <c r="N39" s="15"/>
      <c r="O39" s="15">
        <v>1</v>
      </c>
      <c r="P39" s="268"/>
      <c r="Q39" s="106">
        <v>0</v>
      </c>
      <c r="R39" s="106">
        <v>3</v>
      </c>
      <c r="S39" s="106">
        <f t="shared" si="25"/>
        <v>6</v>
      </c>
      <c r="T39" s="106">
        <f t="shared" si="25"/>
        <v>9</v>
      </c>
      <c r="U39" s="106">
        <f t="shared" si="25"/>
        <v>12</v>
      </c>
      <c r="V39" s="106">
        <f t="shared" si="25"/>
        <v>15</v>
      </c>
      <c r="W39" s="13"/>
      <c r="X39" s="15">
        <f t="shared" si="1"/>
        <v>0</v>
      </c>
      <c r="Y39" s="15">
        <f t="shared" si="2"/>
        <v>0</v>
      </c>
      <c r="Z39" s="15">
        <f t="shared" si="3"/>
        <v>0</v>
      </c>
      <c r="AA39" s="15">
        <f t="shared" si="4"/>
        <v>0</v>
      </c>
      <c r="AB39" s="15">
        <f t="shared" si="5"/>
        <v>0</v>
      </c>
      <c r="AC39" s="15">
        <f t="shared" si="6"/>
        <v>15</v>
      </c>
      <c r="AD39" s="15">
        <f t="shared" si="7"/>
        <v>15</v>
      </c>
      <c r="AE39" s="278"/>
    </row>
    <row r="40" spans="1:31" ht="68.25" customHeight="1" x14ac:dyDescent="0.25">
      <c r="A40" s="276"/>
      <c r="B40" s="273"/>
      <c r="C40" s="229"/>
      <c r="D40" s="232"/>
      <c r="E40" s="229"/>
      <c r="F40" s="232"/>
      <c r="G40" s="32">
        <v>6</v>
      </c>
      <c r="H40" s="35" t="s">
        <v>152</v>
      </c>
      <c r="I40" s="286"/>
      <c r="J40" s="15"/>
      <c r="K40" s="15"/>
      <c r="L40" s="15"/>
      <c r="M40" s="15"/>
      <c r="N40" s="15"/>
      <c r="O40" s="15">
        <v>1</v>
      </c>
      <c r="P40" s="268"/>
      <c r="Q40" s="106">
        <v>0</v>
      </c>
      <c r="R40" s="106">
        <v>3</v>
      </c>
      <c r="S40" s="106">
        <f t="shared" si="25"/>
        <v>6</v>
      </c>
      <c r="T40" s="106">
        <f t="shared" si="25"/>
        <v>9</v>
      </c>
      <c r="U40" s="106">
        <f t="shared" si="25"/>
        <v>12</v>
      </c>
      <c r="V40" s="106">
        <f t="shared" si="25"/>
        <v>15</v>
      </c>
      <c r="W40" s="13"/>
      <c r="X40" s="15">
        <f t="shared" si="1"/>
        <v>0</v>
      </c>
      <c r="Y40" s="15">
        <f t="shared" si="2"/>
        <v>0</v>
      </c>
      <c r="Z40" s="15">
        <f t="shared" si="3"/>
        <v>0</v>
      </c>
      <c r="AA40" s="15">
        <f t="shared" si="4"/>
        <v>0</v>
      </c>
      <c r="AB40" s="15">
        <f t="shared" si="5"/>
        <v>0</v>
      </c>
      <c r="AC40" s="15">
        <f t="shared" si="6"/>
        <v>15</v>
      </c>
      <c r="AD40" s="15">
        <f t="shared" si="7"/>
        <v>15</v>
      </c>
      <c r="AE40" s="278"/>
    </row>
    <row r="41" spans="1:31" ht="197.25" customHeight="1" x14ac:dyDescent="0.25">
      <c r="A41" s="276"/>
      <c r="B41" s="273"/>
      <c r="C41" s="227">
        <v>3.5</v>
      </c>
      <c r="D41" s="230" t="s">
        <v>37</v>
      </c>
      <c r="E41" s="227" t="s">
        <v>276</v>
      </c>
      <c r="F41" s="230" t="s">
        <v>153</v>
      </c>
      <c r="G41" s="32">
        <v>7</v>
      </c>
      <c r="H41" s="35" t="s">
        <v>154</v>
      </c>
      <c r="I41" s="286" t="s">
        <v>228</v>
      </c>
      <c r="J41" s="15"/>
      <c r="K41" s="15"/>
      <c r="L41" s="15"/>
      <c r="M41" s="15"/>
      <c r="N41" s="15"/>
      <c r="O41" s="15">
        <v>1</v>
      </c>
      <c r="P41" s="268"/>
      <c r="Q41" s="106">
        <v>0</v>
      </c>
      <c r="R41" s="106">
        <v>4</v>
      </c>
      <c r="S41" s="106">
        <f t="shared" ref="S41:V42" si="26">R41+4</f>
        <v>8</v>
      </c>
      <c r="T41" s="106">
        <f t="shared" si="26"/>
        <v>12</v>
      </c>
      <c r="U41" s="106">
        <f t="shared" si="26"/>
        <v>16</v>
      </c>
      <c r="V41" s="106">
        <f t="shared" si="26"/>
        <v>20</v>
      </c>
      <c r="W41" s="13"/>
      <c r="X41" s="15">
        <f t="shared" si="1"/>
        <v>0</v>
      </c>
      <c r="Y41" s="15">
        <f t="shared" si="2"/>
        <v>0</v>
      </c>
      <c r="Z41" s="15">
        <f t="shared" si="3"/>
        <v>0</v>
      </c>
      <c r="AA41" s="15">
        <f t="shared" si="4"/>
        <v>0</v>
      </c>
      <c r="AB41" s="15">
        <f t="shared" si="5"/>
        <v>0</v>
      </c>
      <c r="AC41" s="15">
        <f t="shared" si="6"/>
        <v>20</v>
      </c>
      <c r="AD41" s="15">
        <f t="shared" si="7"/>
        <v>20</v>
      </c>
      <c r="AE41" s="278"/>
    </row>
    <row r="42" spans="1:31" ht="69" customHeight="1" x14ac:dyDescent="0.25">
      <c r="A42" s="276"/>
      <c r="B42" s="273"/>
      <c r="C42" s="228"/>
      <c r="D42" s="231"/>
      <c r="E42" s="228"/>
      <c r="F42" s="231"/>
      <c r="G42" s="32">
        <v>8</v>
      </c>
      <c r="H42" s="35" t="s">
        <v>344</v>
      </c>
      <c r="I42" s="286"/>
      <c r="J42" s="15"/>
      <c r="K42" s="15"/>
      <c r="L42" s="15"/>
      <c r="M42" s="15"/>
      <c r="N42" s="15"/>
      <c r="O42" s="15">
        <v>1</v>
      </c>
      <c r="P42" s="87"/>
      <c r="Q42" s="106">
        <v>0</v>
      </c>
      <c r="R42" s="106">
        <v>4</v>
      </c>
      <c r="S42" s="106">
        <f t="shared" si="26"/>
        <v>8</v>
      </c>
      <c r="T42" s="106">
        <f t="shared" si="26"/>
        <v>12</v>
      </c>
      <c r="U42" s="106">
        <f t="shared" si="26"/>
        <v>16</v>
      </c>
      <c r="V42" s="106">
        <f t="shared" si="26"/>
        <v>20</v>
      </c>
      <c r="W42" s="13"/>
      <c r="X42" s="15">
        <f t="shared" si="1"/>
        <v>0</v>
      </c>
      <c r="Y42" s="15">
        <f t="shared" si="2"/>
        <v>0</v>
      </c>
      <c r="Z42" s="15">
        <f t="shared" si="3"/>
        <v>0</v>
      </c>
      <c r="AA42" s="15">
        <f t="shared" si="4"/>
        <v>0</v>
      </c>
      <c r="AB42" s="15">
        <f t="shared" si="5"/>
        <v>0</v>
      </c>
      <c r="AC42" s="15">
        <f t="shared" si="6"/>
        <v>20</v>
      </c>
      <c r="AD42" s="15">
        <f t="shared" si="7"/>
        <v>20</v>
      </c>
      <c r="AE42" s="278"/>
    </row>
    <row r="43" spans="1:31" ht="89.25" customHeight="1" x14ac:dyDescent="0.25">
      <c r="A43" s="277"/>
      <c r="B43" s="274"/>
      <c r="C43" s="229"/>
      <c r="D43" s="232"/>
      <c r="E43" s="229"/>
      <c r="F43" s="232"/>
      <c r="G43" s="32">
        <v>9</v>
      </c>
      <c r="H43" s="35" t="s">
        <v>155</v>
      </c>
      <c r="I43" s="286"/>
      <c r="J43" s="15"/>
      <c r="K43" s="15"/>
      <c r="L43" s="15"/>
      <c r="M43" s="15"/>
      <c r="N43" s="15"/>
      <c r="O43" s="15">
        <v>1</v>
      </c>
      <c r="P43" s="268"/>
      <c r="Q43" s="106">
        <v>0</v>
      </c>
      <c r="R43" s="106">
        <v>3</v>
      </c>
      <c r="S43" s="106">
        <f>R43+3</f>
        <v>6</v>
      </c>
      <c r="T43" s="106">
        <f>S43+3</f>
        <v>9</v>
      </c>
      <c r="U43" s="106">
        <f>T43+3</f>
        <v>12</v>
      </c>
      <c r="V43" s="106">
        <f>U43+3</f>
        <v>15</v>
      </c>
      <c r="W43" s="13"/>
      <c r="X43" s="15">
        <f t="shared" si="1"/>
        <v>0</v>
      </c>
      <c r="Y43" s="15">
        <f t="shared" si="2"/>
        <v>0</v>
      </c>
      <c r="Z43" s="15">
        <f t="shared" si="3"/>
        <v>0</v>
      </c>
      <c r="AA43" s="15">
        <f t="shared" si="4"/>
        <v>0</v>
      </c>
      <c r="AB43" s="15">
        <f t="shared" si="5"/>
        <v>0</v>
      </c>
      <c r="AC43" s="15">
        <f t="shared" si="6"/>
        <v>15</v>
      </c>
      <c r="AD43" s="15">
        <f t="shared" si="7"/>
        <v>15</v>
      </c>
      <c r="AE43" s="278"/>
    </row>
    <row r="44" spans="1:31" ht="114.75" customHeight="1" x14ac:dyDescent="0.25">
      <c r="A44" s="37">
        <v>4</v>
      </c>
      <c r="B44" s="36" t="s">
        <v>38</v>
      </c>
      <c r="C44" s="17">
        <v>4.0999999999999996</v>
      </c>
      <c r="D44" s="35" t="s">
        <v>39</v>
      </c>
      <c r="E44" s="32" t="s">
        <v>277</v>
      </c>
      <c r="F44" s="35" t="s">
        <v>156</v>
      </c>
      <c r="G44" s="32">
        <v>1</v>
      </c>
      <c r="H44" s="35" t="s">
        <v>347</v>
      </c>
      <c r="I44" s="96" t="s">
        <v>385</v>
      </c>
      <c r="J44" s="15"/>
      <c r="K44" s="15"/>
      <c r="L44" s="15"/>
      <c r="M44" s="15"/>
      <c r="N44" s="15"/>
      <c r="O44" s="15">
        <v>1</v>
      </c>
      <c r="P44" s="268"/>
      <c r="Q44" s="106">
        <v>0</v>
      </c>
      <c r="R44" s="106">
        <v>4</v>
      </c>
      <c r="S44" s="106">
        <f t="shared" ref="S44:V49" si="27">R44+4</f>
        <v>8</v>
      </c>
      <c r="T44" s="106">
        <f t="shared" si="27"/>
        <v>12</v>
      </c>
      <c r="U44" s="106">
        <f t="shared" si="27"/>
        <v>16</v>
      </c>
      <c r="V44" s="106">
        <f t="shared" si="27"/>
        <v>20</v>
      </c>
      <c r="W44" s="13"/>
      <c r="X44" s="15">
        <f t="shared" si="1"/>
        <v>0</v>
      </c>
      <c r="Y44" s="15">
        <f t="shared" si="2"/>
        <v>0</v>
      </c>
      <c r="Z44" s="15">
        <f t="shared" si="3"/>
        <v>0</v>
      </c>
      <c r="AA44" s="15">
        <f t="shared" si="4"/>
        <v>0</v>
      </c>
      <c r="AB44" s="15">
        <f t="shared" si="5"/>
        <v>0</v>
      </c>
      <c r="AC44" s="15">
        <f t="shared" si="6"/>
        <v>20</v>
      </c>
      <c r="AD44" s="15">
        <f t="shared" si="7"/>
        <v>20</v>
      </c>
      <c r="AE44" s="93">
        <f>AD44</f>
        <v>20</v>
      </c>
    </row>
    <row r="45" spans="1:31" ht="78.75" customHeight="1" x14ac:dyDescent="0.25">
      <c r="A45" s="221">
        <v>5</v>
      </c>
      <c r="B45" s="224" t="s">
        <v>40</v>
      </c>
      <c r="C45" s="227">
        <v>5.0999999999999996</v>
      </c>
      <c r="D45" s="230" t="s">
        <v>41</v>
      </c>
      <c r="E45" s="227" t="s">
        <v>278</v>
      </c>
      <c r="F45" s="230" t="s">
        <v>157</v>
      </c>
      <c r="G45" s="32">
        <v>1</v>
      </c>
      <c r="H45" s="35" t="s">
        <v>158</v>
      </c>
      <c r="I45" s="286" t="s">
        <v>229</v>
      </c>
      <c r="J45" s="15"/>
      <c r="K45" s="15"/>
      <c r="L45" s="15"/>
      <c r="M45" s="15"/>
      <c r="N45" s="15"/>
      <c r="O45" s="15">
        <v>1</v>
      </c>
      <c r="P45" s="268"/>
      <c r="Q45" s="106">
        <v>0</v>
      </c>
      <c r="R45" s="106">
        <v>4</v>
      </c>
      <c r="S45" s="106">
        <f t="shared" si="27"/>
        <v>8</v>
      </c>
      <c r="T45" s="106">
        <f t="shared" si="27"/>
        <v>12</v>
      </c>
      <c r="U45" s="106">
        <f t="shared" si="27"/>
        <v>16</v>
      </c>
      <c r="V45" s="106">
        <f t="shared" si="27"/>
        <v>20</v>
      </c>
      <c r="W45" s="13"/>
      <c r="X45" s="15">
        <f t="shared" si="1"/>
        <v>0</v>
      </c>
      <c r="Y45" s="15">
        <f t="shared" si="2"/>
        <v>0</v>
      </c>
      <c r="Z45" s="15">
        <f t="shared" si="3"/>
        <v>0</v>
      </c>
      <c r="AA45" s="15">
        <f t="shared" si="4"/>
        <v>0</v>
      </c>
      <c r="AB45" s="15">
        <f t="shared" si="5"/>
        <v>0</v>
      </c>
      <c r="AC45" s="15">
        <f t="shared" si="6"/>
        <v>20</v>
      </c>
      <c r="AD45" s="15">
        <f t="shared" si="7"/>
        <v>20</v>
      </c>
      <c r="AE45" s="278">
        <f>SUM(AD45:AD53)</f>
        <v>200</v>
      </c>
    </row>
    <row r="46" spans="1:31" ht="48.75" customHeight="1" x14ac:dyDescent="0.25">
      <c r="A46" s="222"/>
      <c r="B46" s="225"/>
      <c r="C46" s="228"/>
      <c r="D46" s="231"/>
      <c r="E46" s="228"/>
      <c r="F46" s="231"/>
      <c r="G46" s="32">
        <v>2</v>
      </c>
      <c r="H46" s="35" t="s">
        <v>159</v>
      </c>
      <c r="I46" s="286"/>
      <c r="J46" s="15"/>
      <c r="K46" s="15"/>
      <c r="L46" s="15"/>
      <c r="M46" s="15"/>
      <c r="N46" s="15"/>
      <c r="O46" s="15">
        <v>1</v>
      </c>
      <c r="P46" s="268"/>
      <c r="Q46" s="106">
        <v>0</v>
      </c>
      <c r="R46" s="106">
        <v>4</v>
      </c>
      <c r="S46" s="106">
        <f t="shared" si="27"/>
        <v>8</v>
      </c>
      <c r="T46" s="106">
        <f t="shared" si="27"/>
        <v>12</v>
      </c>
      <c r="U46" s="106">
        <f t="shared" si="27"/>
        <v>16</v>
      </c>
      <c r="V46" s="106">
        <f t="shared" si="27"/>
        <v>20</v>
      </c>
      <c r="W46" s="13"/>
      <c r="X46" s="15">
        <f t="shared" si="1"/>
        <v>0</v>
      </c>
      <c r="Y46" s="15">
        <f t="shared" si="2"/>
        <v>0</v>
      </c>
      <c r="Z46" s="15">
        <f t="shared" si="3"/>
        <v>0</v>
      </c>
      <c r="AA46" s="15">
        <f t="shared" si="4"/>
        <v>0</v>
      </c>
      <c r="AB46" s="15">
        <f t="shared" si="5"/>
        <v>0</v>
      </c>
      <c r="AC46" s="15">
        <f t="shared" si="6"/>
        <v>20</v>
      </c>
      <c r="AD46" s="15">
        <f t="shared" si="7"/>
        <v>20</v>
      </c>
      <c r="AE46" s="278"/>
    </row>
    <row r="47" spans="1:31" ht="52.5" customHeight="1" x14ac:dyDescent="0.25">
      <c r="A47" s="222"/>
      <c r="B47" s="225"/>
      <c r="C47" s="228"/>
      <c r="D47" s="231"/>
      <c r="E47" s="228"/>
      <c r="F47" s="231"/>
      <c r="G47" s="32">
        <v>3</v>
      </c>
      <c r="H47" s="35" t="s">
        <v>160</v>
      </c>
      <c r="I47" s="286"/>
      <c r="J47" s="15"/>
      <c r="K47" s="15"/>
      <c r="L47" s="15"/>
      <c r="M47" s="15"/>
      <c r="N47" s="15"/>
      <c r="O47" s="15">
        <v>1</v>
      </c>
      <c r="P47" s="268"/>
      <c r="Q47" s="106">
        <v>0</v>
      </c>
      <c r="R47" s="106">
        <v>4</v>
      </c>
      <c r="S47" s="106">
        <f t="shared" si="27"/>
        <v>8</v>
      </c>
      <c r="T47" s="106">
        <f t="shared" si="27"/>
        <v>12</v>
      </c>
      <c r="U47" s="106">
        <f t="shared" si="27"/>
        <v>16</v>
      </c>
      <c r="V47" s="106">
        <f t="shared" si="27"/>
        <v>20</v>
      </c>
      <c r="W47" s="13"/>
      <c r="X47" s="15">
        <f t="shared" si="1"/>
        <v>0</v>
      </c>
      <c r="Y47" s="15">
        <f t="shared" si="2"/>
        <v>0</v>
      </c>
      <c r="Z47" s="15">
        <f t="shared" si="3"/>
        <v>0</v>
      </c>
      <c r="AA47" s="15">
        <f t="shared" si="4"/>
        <v>0</v>
      </c>
      <c r="AB47" s="15">
        <f t="shared" si="5"/>
        <v>0</v>
      </c>
      <c r="AC47" s="15">
        <f t="shared" si="6"/>
        <v>20</v>
      </c>
      <c r="AD47" s="15">
        <f t="shared" si="7"/>
        <v>20</v>
      </c>
      <c r="AE47" s="278"/>
    </row>
    <row r="48" spans="1:31" ht="54" customHeight="1" x14ac:dyDescent="0.25">
      <c r="A48" s="222"/>
      <c r="B48" s="225"/>
      <c r="C48" s="229"/>
      <c r="D48" s="232"/>
      <c r="E48" s="229"/>
      <c r="F48" s="232"/>
      <c r="G48" s="32">
        <v>4</v>
      </c>
      <c r="H48" s="35" t="s">
        <v>161</v>
      </c>
      <c r="I48" s="286"/>
      <c r="J48" s="15"/>
      <c r="K48" s="15"/>
      <c r="L48" s="15"/>
      <c r="M48" s="15"/>
      <c r="N48" s="15"/>
      <c r="O48" s="15">
        <v>1</v>
      </c>
      <c r="P48" s="268"/>
      <c r="Q48" s="106">
        <v>0</v>
      </c>
      <c r="R48" s="106">
        <v>4</v>
      </c>
      <c r="S48" s="106">
        <f t="shared" si="27"/>
        <v>8</v>
      </c>
      <c r="T48" s="106">
        <f t="shared" si="27"/>
        <v>12</v>
      </c>
      <c r="U48" s="106">
        <f t="shared" si="27"/>
        <v>16</v>
      </c>
      <c r="V48" s="106">
        <f t="shared" si="27"/>
        <v>20</v>
      </c>
      <c r="W48" s="13"/>
      <c r="X48" s="15">
        <f t="shared" si="1"/>
        <v>0</v>
      </c>
      <c r="Y48" s="15">
        <f t="shared" si="2"/>
        <v>0</v>
      </c>
      <c r="Z48" s="15">
        <f t="shared" si="3"/>
        <v>0</v>
      </c>
      <c r="AA48" s="15">
        <f t="shared" si="4"/>
        <v>0</v>
      </c>
      <c r="AB48" s="15">
        <f t="shared" si="5"/>
        <v>0</v>
      </c>
      <c r="AC48" s="15">
        <f t="shared" si="6"/>
        <v>20</v>
      </c>
      <c r="AD48" s="15">
        <f t="shared" si="7"/>
        <v>20</v>
      </c>
      <c r="AE48" s="278"/>
    </row>
    <row r="49" spans="1:31" ht="99.75" customHeight="1" x14ac:dyDescent="0.25">
      <c r="A49" s="222"/>
      <c r="B49" s="225"/>
      <c r="C49" s="227">
        <v>5.2</v>
      </c>
      <c r="D49" s="230" t="s">
        <v>162</v>
      </c>
      <c r="E49" s="227" t="s">
        <v>279</v>
      </c>
      <c r="F49" s="230" t="s">
        <v>163</v>
      </c>
      <c r="G49" s="32">
        <v>5</v>
      </c>
      <c r="H49" s="35" t="s">
        <v>164</v>
      </c>
      <c r="I49" s="286" t="s">
        <v>348</v>
      </c>
      <c r="J49" s="15"/>
      <c r="K49" s="15"/>
      <c r="L49" s="15"/>
      <c r="M49" s="15"/>
      <c r="N49" s="15"/>
      <c r="O49" s="15">
        <v>1</v>
      </c>
      <c r="P49" s="268"/>
      <c r="Q49" s="106">
        <v>0</v>
      </c>
      <c r="R49" s="106">
        <v>4</v>
      </c>
      <c r="S49" s="106">
        <f t="shared" si="27"/>
        <v>8</v>
      </c>
      <c r="T49" s="106">
        <f t="shared" si="27"/>
        <v>12</v>
      </c>
      <c r="U49" s="106">
        <f t="shared" si="27"/>
        <v>16</v>
      </c>
      <c r="V49" s="106">
        <f t="shared" si="27"/>
        <v>20</v>
      </c>
      <c r="W49" s="13"/>
      <c r="X49" s="15">
        <f t="shared" si="1"/>
        <v>0</v>
      </c>
      <c r="Y49" s="15">
        <f t="shared" si="2"/>
        <v>0</v>
      </c>
      <c r="Z49" s="15">
        <f t="shared" si="3"/>
        <v>0</v>
      </c>
      <c r="AA49" s="15">
        <f t="shared" si="4"/>
        <v>0</v>
      </c>
      <c r="AB49" s="15">
        <f t="shared" si="5"/>
        <v>0</v>
      </c>
      <c r="AC49" s="15">
        <f t="shared" si="6"/>
        <v>20</v>
      </c>
      <c r="AD49" s="15">
        <f t="shared" si="7"/>
        <v>20</v>
      </c>
      <c r="AE49" s="278"/>
    </row>
    <row r="50" spans="1:31" ht="133.5" customHeight="1" x14ac:dyDescent="0.25">
      <c r="A50" s="222"/>
      <c r="B50" s="225"/>
      <c r="C50" s="228"/>
      <c r="D50" s="231"/>
      <c r="E50" s="228"/>
      <c r="F50" s="231"/>
      <c r="G50" s="32">
        <v>6</v>
      </c>
      <c r="H50" s="35" t="s">
        <v>165</v>
      </c>
      <c r="I50" s="286"/>
      <c r="J50" s="15"/>
      <c r="K50" s="15"/>
      <c r="L50" s="15"/>
      <c r="M50" s="15"/>
      <c r="N50" s="15"/>
      <c r="O50" s="15">
        <v>1</v>
      </c>
      <c r="P50" s="268"/>
      <c r="Q50" s="106">
        <v>0</v>
      </c>
      <c r="R50" s="106">
        <v>5</v>
      </c>
      <c r="S50" s="106">
        <f t="shared" ref="S50:V53" si="28">R50+5</f>
        <v>10</v>
      </c>
      <c r="T50" s="106">
        <f t="shared" si="28"/>
        <v>15</v>
      </c>
      <c r="U50" s="106">
        <f t="shared" si="28"/>
        <v>20</v>
      </c>
      <c r="V50" s="106">
        <f t="shared" si="28"/>
        <v>25</v>
      </c>
      <c r="W50" s="13"/>
      <c r="X50" s="15">
        <f t="shared" si="1"/>
        <v>0</v>
      </c>
      <c r="Y50" s="15">
        <f t="shared" si="2"/>
        <v>0</v>
      </c>
      <c r="Z50" s="15">
        <f t="shared" si="3"/>
        <v>0</v>
      </c>
      <c r="AA50" s="15">
        <f t="shared" si="4"/>
        <v>0</v>
      </c>
      <c r="AB50" s="15">
        <f t="shared" si="5"/>
        <v>0</v>
      </c>
      <c r="AC50" s="15">
        <f t="shared" si="6"/>
        <v>25</v>
      </c>
      <c r="AD50" s="106">
        <f t="shared" si="7"/>
        <v>25</v>
      </c>
      <c r="AE50" s="278"/>
    </row>
    <row r="51" spans="1:31" ht="60" customHeight="1" x14ac:dyDescent="0.25">
      <c r="A51" s="222"/>
      <c r="B51" s="225"/>
      <c r="C51" s="229"/>
      <c r="D51" s="232"/>
      <c r="E51" s="229"/>
      <c r="F51" s="232"/>
      <c r="G51" s="32">
        <v>7</v>
      </c>
      <c r="H51" s="35" t="s">
        <v>166</v>
      </c>
      <c r="I51" s="286"/>
      <c r="J51" s="15"/>
      <c r="K51" s="15"/>
      <c r="L51" s="15"/>
      <c r="M51" s="15"/>
      <c r="N51" s="15"/>
      <c r="O51" s="15">
        <v>1</v>
      </c>
      <c r="P51" s="268"/>
      <c r="Q51" s="106">
        <v>0</v>
      </c>
      <c r="R51" s="106">
        <v>5</v>
      </c>
      <c r="S51" s="106">
        <f t="shared" si="28"/>
        <v>10</v>
      </c>
      <c r="T51" s="106">
        <f t="shared" si="28"/>
        <v>15</v>
      </c>
      <c r="U51" s="106">
        <f t="shared" si="28"/>
        <v>20</v>
      </c>
      <c r="V51" s="106">
        <f t="shared" si="28"/>
        <v>25</v>
      </c>
      <c r="W51" s="13"/>
      <c r="X51" s="15">
        <f t="shared" si="1"/>
        <v>0</v>
      </c>
      <c r="Y51" s="15">
        <f t="shared" si="2"/>
        <v>0</v>
      </c>
      <c r="Z51" s="15">
        <f t="shared" si="3"/>
        <v>0</v>
      </c>
      <c r="AA51" s="15">
        <f t="shared" si="4"/>
        <v>0</v>
      </c>
      <c r="AB51" s="15">
        <f t="shared" si="5"/>
        <v>0</v>
      </c>
      <c r="AC51" s="15">
        <f t="shared" si="6"/>
        <v>25</v>
      </c>
      <c r="AD51" s="15">
        <f t="shared" si="7"/>
        <v>25</v>
      </c>
      <c r="AE51" s="278"/>
    </row>
    <row r="52" spans="1:31" ht="72.75" customHeight="1" x14ac:dyDescent="0.25">
      <c r="A52" s="222"/>
      <c r="B52" s="225"/>
      <c r="C52" s="227">
        <v>5.3</v>
      </c>
      <c r="D52" s="230" t="s">
        <v>42</v>
      </c>
      <c r="E52" s="227" t="s">
        <v>280</v>
      </c>
      <c r="F52" s="230" t="s">
        <v>167</v>
      </c>
      <c r="G52" s="32">
        <v>8</v>
      </c>
      <c r="H52" s="35" t="s">
        <v>168</v>
      </c>
      <c r="I52" s="286" t="s">
        <v>351</v>
      </c>
      <c r="J52" s="15"/>
      <c r="K52" s="15"/>
      <c r="L52" s="15"/>
      <c r="M52" s="15"/>
      <c r="N52" s="15"/>
      <c r="O52" s="15">
        <v>1</v>
      </c>
      <c r="P52" s="268"/>
      <c r="Q52" s="106">
        <v>0</v>
      </c>
      <c r="R52" s="106">
        <v>5</v>
      </c>
      <c r="S52" s="106">
        <f t="shared" si="28"/>
        <v>10</v>
      </c>
      <c r="T52" s="106">
        <f t="shared" si="28"/>
        <v>15</v>
      </c>
      <c r="U52" s="106">
        <f t="shared" si="28"/>
        <v>20</v>
      </c>
      <c r="V52" s="106">
        <f t="shared" si="28"/>
        <v>25</v>
      </c>
      <c r="W52" s="13"/>
      <c r="X52" s="15">
        <f t="shared" si="1"/>
        <v>0</v>
      </c>
      <c r="Y52" s="15">
        <f t="shared" si="2"/>
        <v>0</v>
      </c>
      <c r="Z52" s="15">
        <f t="shared" si="3"/>
        <v>0</v>
      </c>
      <c r="AA52" s="15">
        <f t="shared" si="4"/>
        <v>0</v>
      </c>
      <c r="AB52" s="15">
        <f t="shared" si="5"/>
        <v>0</v>
      </c>
      <c r="AC52" s="15">
        <f t="shared" si="6"/>
        <v>25</v>
      </c>
      <c r="AD52" s="15">
        <f t="shared" si="7"/>
        <v>25</v>
      </c>
      <c r="AE52" s="278"/>
    </row>
    <row r="53" spans="1:31" ht="99" customHeight="1" x14ac:dyDescent="0.25">
      <c r="A53" s="222"/>
      <c r="B53" s="225"/>
      <c r="C53" s="229"/>
      <c r="D53" s="232"/>
      <c r="E53" s="229"/>
      <c r="F53" s="232"/>
      <c r="G53" s="32">
        <v>9</v>
      </c>
      <c r="H53" s="82" t="s">
        <v>169</v>
      </c>
      <c r="I53" s="286"/>
      <c r="J53" s="15"/>
      <c r="K53" s="15"/>
      <c r="L53" s="15"/>
      <c r="M53" s="15"/>
      <c r="N53" s="15"/>
      <c r="O53" s="15">
        <v>1</v>
      </c>
      <c r="P53" s="268"/>
      <c r="Q53" s="106">
        <v>0</v>
      </c>
      <c r="R53" s="106">
        <v>5</v>
      </c>
      <c r="S53" s="106">
        <f t="shared" si="28"/>
        <v>10</v>
      </c>
      <c r="T53" s="106">
        <f t="shared" si="28"/>
        <v>15</v>
      </c>
      <c r="U53" s="106">
        <f t="shared" si="28"/>
        <v>20</v>
      </c>
      <c r="V53" s="106">
        <f t="shared" si="28"/>
        <v>25</v>
      </c>
      <c r="W53" s="13"/>
      <c r="X53" s="15">
        <f t="shared" si="1"/>
        <v>0</v>
      </c>
      <c r="Y53" s="15">
        <f t="shared" si="2"/>
        <v>0</v>
      </c>
      <c r="Z53" s="15">
        <f t="shared" si="3"/>
        <v>0</v>
      </c>
      <c r="AA53" s="15">
        <f t="shared" si="4"/>
        <v>0</v>
      </c>
      <c r="AB53" s="15">
        <f t="shared" si="5"/>
        <v>0</v>
      </c>
      <c r="AC53" s="15">
        <f t="shared" si="6"/>
        <v>25</v>
      </c>
      <c r="AD53" s="15">
        <f t="shared" si="7"/>
        <v>25</v>
      </c>
      <c r="AE53" s="278"/>
    </row>
    <row r="54" spans="1:31" ht="85.5" customHeight="1" x14ac:dyDescent="0.25">
      <c r="A54" s="221">
        <v>6</v>
      </c>
      <c r="B54" s="224" t="s">
        <v>43</v>
      </c>
      <c r="C54" s="227">
        <v>6.1</v>
      </c>
      <c r="D54" s="230" t="s">
        <v>44</v>
      </c>
      <c r="E54" s="227" t="s">
        <v>281</v>
      </c>
      <c r="F54" s="230" t="s">
        <v>163</v>
      </c>
      <c r="G54" s="32">
        <v>1</v>
      </c>
      <c r="H54" s="35" t="s">
        <v>170</v>
      </c>
      <c r="I54" s="286" t="s">
        <v>350</v>
      </c>
      <c r="J54" s="15"/>
      <c r="K54" s="15"/>
      <c r="L54" s="15"/>
      <c r="M54" s="15"/>
      <c r="N54" s="15"/>
      <c r="O54" s="15">
        <v>1</v>
      </c>
      <c r="P54" s="268"/>
      <c r="Q54" s="106">
        <v>0</v>
      </c>
      <c r="R54" s="106">
        <v>7.4</v>
      </c>
      <c r="S54" s="106">
        <f>R54+7.4</f>
        <v>14.8</v>
      </c>
      <c r="T54" s="106">
        <f>S54+7.4</f>
        <v>22.200000000000003</v>
      </c>
      <c r="U54" s="106">
        <f>T54+7.4</f>
        <v>29.6</v>
      </c>
      <c r="V54" s="106">
        <f>U54+7.4</f>
        <v>37</v>
      </c>
      <c r="W54" s="13"/>
      <c r="X54" s="15">
        <f t="shared" si="1"/>
        <v>0</v>
      </c>
      <c r="Y54" s="15">
        <f t="shared" si="2"/>
        <v>0</v>
      </c>
      <c r="Z54" s="15">
        <f t="shared" si="3"/>
        <v>0</v>
      </c>
      <c r="AA54" s="15">
        <f t="shared" si="4"/>
        <v>0</v>
      </c>
      <c r="AB54" s="15">
        <f t="shared" si="5"/>
        <v>0</v>
      </c>
      <c r="AC54" s="15">
        <f t="shared" si="6"/>
        <v>37</v>
      </c>
      <c r="AD54" s="15">
        <f t="shared" si="7"/>
        <v>37</v>
      </c>
      <c r="AE54" s="278">
        <f>SUM(AD54:AD61)</f>
        <v>300</v>
      </c>
    </row>
    <row r="55" spans="1:31" ht="109.5" customHeight="1" x14ac:dyDescent="0.25">
      <c r="A55" s="222"/>
      <c r="B55" s="225"/>
      <c r="C55" s="229"/>
      <c r="D55" s="232"/>
      <c r="E55" s="229"/>
      <c r="F55" s="232"/>
      <c r="G55" s="32">
        <v>2</v>
      </c>
      <c r="H55" s="35" t="s">
        <v>171</v>
      </c>
      <c r="I55" s="286"/>
      <c r="J55" s="15"/>
      <c r="K55" s="15"/>
      <c r="L55" s="15"/>
      <c r="M55" s="15"/>
      <c r="N55" s="15"/>
      <c r="O55" s="15">
        <v>1</v>
      </c>
      <c r="P55" s="268"/>
      <c r="Q55" s="106">
        <v>0</v>
      </c>
      <c r="R55" s="106">
        <v>6</v>
      </c>
      <c r="S55" s="106">
        <f>R55+6</f>
        <v>12</v>
      </c>
      <c r="T55" s="106">
        <f>S55+6</f>
        <v>18</v>
      </c>
      <c r="U55" s="106">
        <f>T55+6</f>
        <v>24</v>
      </c>
      <c r="V55" s="106">
        <f>U55+6</f>
        <v>30</v>
      </c>
      <c r="W55" s="13"/>
      <c r="X55" s="15">
        <f t="shared" si="1"/>
        <v>0</v>
      </c>
      <c r="Y55" s="15">
        <f t="shared" si="2"/>
        <v>0</v>
      </c>
      <c r="Z55" s="15">
        <f t="shared" si="3"/>
        <v>0</v>
      </c>
      <c r="AA55" s="15">
        <f t="shared" si="4"/>
        <v>0</v>
      </c>
      <c r="AB55" s="15">
        <f t="shared" si="5"/>
        <v>0</v>
      </c>
      <c r="AC55" s="15">
        <f t="shared" si="6"/>
        <v>30</v>
      </c>
      <c r="AD55" s="15">
        <f t="shared" si="7"/>
        <v>30</v>
      </c>
      <c r="AE55" s="278"/>
    </row>
    <row r="56" spans="1:31" ht="74.25" customHeight="1" x14ac:dyDescent="0.25">
      <c r="A56" s="222"/>
      <c r="B56" s="225"/>
      <c r="C56" s="227">
        <v>6.2</v>
      </c>
      <c r="D56" s="230" t="s">
        <v>45</v>
      </c>
      <c r="E56" s="227" t="s">
        <v>282</v>
      </c>
      <c r="F56" s="233" t="s">
        <v>172</v>
      </c>
      <c r="G56" s="32">
        <v>3</v>
      </c>
      <c r="H56" s="35" t="s">
        <v>173</v>
      </c>
      <c r="I56" s="286" t="s">
        <v>230</v>
      </c>
      <c r="J56" s="15"/>
      <c r="K56" s="15"/>
      <c r="L56" s="15"/>
      <c r="M56" s="15"/>
      <c r="N56" s="15"/>
      <c r="O56" s="15">
        <v>1</v>
      </c>
      <c r="P56" s="268"/>
      <c r="Q56" s="106">
        <v>0</v>
      </c>
      <c r="R56" s="106">
        <v>7</v>
      </c>
      <c r="S56" s="106">
        <f>R56+7</f>
        <v>14</v>
      </c>
      <c r="T56" s="106">
        <f>S56+7</f>
        <v>21</v>
      </c>
      <c r="U56" s="106">
        <f>T56+7</f>
        <v>28</v>
      </c>
      <c r="V56" s="106">
        <f>U56+7</f>
        <v>35</v>
      </c>
      <c r="W56" s="13"/>
      <c r="X56" s="15">
        <f t="shared" si="1"/>
        <v>0</v>
      </c>
      <c r="Y56" s="15">
        <f t="shared" si="2"/>
        <v>0</v>
      </c>
      <c r="Z56" s="15">
        <f t="shared" si="3"/>
        <v>0</v>
      </c>
      <c r="AA56" s="15">
        <f t="shared" si="4"/>
        <v>0</v>
      </c>
      <c r="AB56" s="15">
        <f t="shared" si="5"/>
        <v>0</v>
      </c>
      <c r="AC56" s="15">
        <f t="shared" si="6"/>
        <v>35</v>
      </c>
      <c r="AD56" s="15">
        <f t="shared" si="7"/>
        <v>35</v>
      </c>
      <c r="AE56" s="278"/>
    </row>
    <row r="57" spans="1:31" ht="68.25" customHeight="1" x14ac:dyDescent="0.25">
      <c r="A57" s="222"/>
      <c r="B57" s="225"/>
      <c r="C57" s="228"/>
      <c r="D57" s="231"/>
      <c r="E57" s="228"/>
      <c r="F57" s="234"/>
      <c r="G57" s="32">
        <v>4</v>
      </c>
      <c r="H57" s="35" t="s">
        <v>174</v>
      </c>
      <c r="I57" s="286"/>
      <c r="J57" s="15"/>
      <c r="K57" s="15"/>
      <c r="L57" s="15"/>
      <c r="M57" s="15"/>
      <c r="N57" s="15"/>
      <c r="O57" s="15">
        <v>1</v>
      </c>
      <c r="P57" s="268"/>
      <c r="Q57" s="106">
        <v>0</v>
      </c>
      <c r="R57" s="106">
        <v>8</v>
      </c>
      <c r="S57" s="106">
        <f t="shared" ref="S57:V59" si="29">R57+8</f>
        <v>16</v>
      </c>
      <c r="T57" s="106">
        <f t="shared" si="29"/>
        <v>24</v>
      </c>
      <c r="U57" s="106">
        <f t="shared" si="29"/>
        <v>32</v>
      </c>
      <c r="V57" s="106">
        <f t="shared" si="29"/>
        <v>40</v>
      </c>
      <c r="W57" s="13"/>
      <c r="X57" s="15">
        <f t="shared" si="1"/>
        <v>0</v>
      </c>
      <c r="Y57" s="15">
        <f t="shared" si="2"/>
        <v>0</v>
      </c>
      <c r="Z57" s="15">
        <f t="shared" si="3"/>
        <v>0</v>
      </c>
      <c r="AA57" s="15">
        <f t="shared" si="4"/>
        <v>0</v>
      </c>
      <c r="AB57" s="15">
        <f t="shared" si="5"/>
        <v>0</v>
      </c>
      <c r="AC57" s="15">
        <f t="shared" si="6"/>
        <v>40</v>
      </c>
      <c r="AD57" s="15">
        <f t="shared" si="7"/>
        <v>40</v>
      </c>
      <c r="AE57" s="278"/>
    </row>
    <row r="58" spans="1:31" ht="76.5" customHeight="1" x14ac:dyDescent="0.25">
      <c r="A58" s="222"/>
      <c r="B58" s="225"/>
      <c r="C58" s="228"/>
      <c r="D58" s="231"/>
      <c r="E58" s="228"/>
      <c r="F58" s="234"/>
      <c r="G58" s="32">
        <v>5</v>
      </c>
      <c r="H58" s="35" t="s">
        <v>349</v>
      </c>
      <c r="I58" s="286"/>
      <c r="J58" s="15"/>
      <c r="K58" s="15"/>
      <c r="L58" s="15"/>
      <c r="M58" s="15"/>
      <c r="N58" s="15"/>
      <c r="O58" s="15">
        <v>1</v>
      </c>
      <c r="P58" s="268"/>
      <c r="Q58" s="106">
        <v>0</v>
      </c>
      <c r="R58" s="106">
        <v>8</v>
      </c>
      <c r="S58" s="106">
        <f t="shared" si="29"/>
        <v>16</v>
      </c>
      <c r="T58" s="106">
        <f t="shared" si="29"/>
        <v>24</v>
      </c>
      <c r="U58" s="106">
        <f t="shared" si="29"/>
        <v>32</v>
      </c>
      <c r="V58" s="106">
        <f t="shared" si="29"/>
        <v>40</v>
      </c>
      <c r="W58" s="13"/>
      <c r="X58" s="15">
        <f t="shared" si="1"/>
        <v>0</v>
      </c>
      <c r="Y58" s="15">
        <f t="shared" si="2"/>
        <v>0</v>
      </c>
      <c r="Z58" s="15">
        <f t="shared" si="3"/>
        <v>0</v>
      </c>
      <c r="AA58" s="15">
        <f t="shared" si="4"/>
        <v>0</v>
      </c>
      <c r="AB58" s="15">
        <f t="shared" si="5"/>
        <v>0</v>
      </c>
      <c r="AC58" s="15">
        <f t="shared" si="6"/>
        <v>40</v>
      </c>
      <c r="AD58" s="15">
        <f t="shared" si="7"/>
        <v>40</v>
      </c>
      <c r="AE58" s="278"/>
    </row>
    <row r="59" spans="1:31" ht="57.75" customHeight="1" x14ac:dyDescent="0.25">
      <c r="A59" s="222"/>
      <c r="B59" s="225"/>
      <c r="C59" s="229"/>
      <c r="D59" s="232"/>
      <c r="E59" s="229"/>
      <c r="F59" s="235"/>
      <c r="G59" s="32">
        <v>6</v>
      </c>
      <c r="H59" s="35" t="s">
        <v>175</v>
      </c>
      <c r="I59" s="286"/>
      <c r="J59" s="15"/>
      <c r="K59" s="15"/>
      <c r="L59" s="15"/>
      <c r="M59" s="15"/>
      <c r="N59" s="15"/>
      <c r="O59" s="15">
        <v>1</v>
      </c>
      <c r="P59" s="268"/>
      <c r="Q59" s="106">
        <v>0</v>
      </c>
      <c r="R59" s="106">
        <v>8</v>
      </c>
      <c r="S59" s="106">
        <f t="shared" si="29"/>
        <v>16</v>
      </c>
      <c r="T59" s="106">
        <f t="shared" si="29"/>
        <v>24</v>
      </c>
      <c r="U59" s="106">
        <f t="shared" si="29"/>
        <v>32</v>
      </c>
      <c r="V59" s="106">
        <f t="shared" si="29"/>
        <v>40</v>
      </c>
      <c r="W59" s="13"/>
      <c r="X59" s="15">
        <f t="shared" si="1"/>
        <v>0</v>
      </c>
      <c r="Y59" s="15">
        <f t="shared" si="2"/>
        <v>0</v>
      </c>
      <c r="Z59" s="15">
        <f t="shared" si="3"/>
        <v>0</v>
      </c>
      <c r="AA59" s="15">
        <f t="shared" si="4"/>
        <v>0</v>
      </c>
      <c r="AB59" s="15">
        <f t="shared" si="5"/>
        <v>0</v>
      </c>
      <c r="AC59" s="15">
        <f t="shared" si="6"/>
        <v>40</v>
      </c>
      <c r="AD59" s="15">
        <f t="shared" si="7"/>
        <v>40</v>
      </c>
      <c r="AE59" s="278"/>
    </row>
    <row r="60" spans="1:31" ht="81" customHeight="1" x14ac:dyDescent="0.25">
      <c r="A60" s="222"/>
      <c r="B60" s="225"/>
      <c r="C60" s="227">
        <v>6.3</v>
      </c>
      <c r="D60" s="230" t="s">
        <v>46</v>
      </c>
      <c r="E60" s="227" t="s">
        <v>283</v>
      </c>
      <c r="F60" s="230" t="s">
        <v>172</v>
      </c>
      <c r="G60" s="32">
        <v>7</v>
      </c>
      <c r="H60" s="35" t="s">
        <v>352</v>
      </c>
      <c r="I60" s="96" t="s">
        <v>231</v>
      </c>
      <c r="J60" s="15"/>
      <c r="K60" s="15"/>
      <c r="L60" s="15"/>
      <c r="M60" s="15"/>
      <c r="N60" s="15"/>
      <c r="O60" s="15">
        <v>1</v>
      </c>
      <c r="P60" s="268"/>
      <c r="Q60" s="106">
        <v>0</v>
      </c>
      <c r="R60" s="106">
        <v>7.6</v>
      </c>
      <c r="S60" s="106">
        <f>R60+7.6</f>
        <v>15.2</v>
      </c>
      <c r="T60" s="106">
        <f>S60+7.6</f>
        <v>22.799999999999997</v>
      </c>
      <c r="U60" s="106">
        <f>T60+7.6</f>
        <v>30.4</v>
      </c>
      <c r="V60" s="106">
        <f>U60+7.6</f>
        <v>38</v>
      </c>
      <c r="W60" s="13"/>
      <c r="X60" s="15">
        <f t="shared" si="1"/>
        <v>0</v>
      </c>
      <c r="Y60" s="15">
        <f t="shared" si="2"/>
        <v>0</v>
      </c>
      <c r="Z60" s="15">
        <f t="shared" si="3"/>
        <v>0</v>
      </c>
      <c r="AA60" s="15">
        <f t="shared" si="4"/>
        <v>0</v>
      </c>
      <c r="AB60" s="15">
        <f t="shared" si="5"/>
        <v>0</v>
      </c>
      <c r="AC60" s="15">
        <f t="shared" si="6"/>
        <v>38</v>
      </c>
      <c r="AD60" s="15">
        <f t="shared" si="7"/>
        <v>38</v>
      </c>
      <c r="AE60" s="278"/>
    </row>
    <row r="61" spans="1:31" ht="162" customHeight="1" x14ac:dyDescent="0.25">
      <c r="A61" s="222"/>
      <c r="B61" s="225"/>
      <c r="C61" s="229"/>
      <c r="D61" s="232"/>
      <c r="E61" s="229"/>
      <c r="F61" s="232"/>
      <c r="G61" s="32">
        <v>8</v>
      </c>
      <c r="H61" s="35" t="s">
        <v>176</v>
      </c>
      <c r="I61" s="96" t="s">
        <v>232</v>
      </c>
      <c r="J61" s="15"/>
      <c r="K61" s="15"/>
      <c r="L61" s="15"/>
      <c r="M61" s="15"/>
      <c r="N61" s="15"/>
      <c r="O61" s="15">
        <v>1</v>
      </c>
      <c r="P61" s="268"/>
      <c r="Q61" s="106">
        <v>0</v>
      </c>
      <c r="R61" s="106">
        <v>8</v>
      </c>
      <c r="S61" s="106">
        <f>R61+8</f>
        <v>16</v>
      </c>
      <c r="T61" s="106">
        <f>S61+8</f>
        <v>24</v>
      </c>
      <c r="U61" s="106">
        <f>T61+8</f>
        <v>32</v>
      </c>
      <c r="V61" s="106">
        <f>U61+8</f>
        <v>40</v>
      </c>
      <c r="W61" s="13"/>
      <c r="X61" s="15">
        <f t="shared" si="1"/>
        <v>0</v>
      </c>
      <c r="Y61" s="15">
        <f t="shared" si="2"/>
        <v>0</v>
      </c>
      <c r="Z61" s="15">
        <f t="shared" si="3"/>
        <v>0</v>
      </c>
      <c r="AA61" s="15">
        <f t="shared" si="4"/>
        <v>0</v>
      </c>
      <c r="AB61" s="15">
        <f t="shared" si="5"/>
        <v>0</v>
      </c>
      <c r="AC61" s="15">
        <f t="shared" si="6"/>
        <v>40</v>
      </c>
      <c r="AD61" s="15">
        <f t="shared" si="7"/>
        <v>40</v>
      </c>
      <c r="AE61" s="278"/>
    </row>
    <row r="62" spans="1:31" ht="168" x14ac:dyDescent="0.25">
      <c r="A62" s="221">
        <v>7</v>
      </c>
      <c r="B62" s="224" t="s">
        <v>47</v>
      </c>
      <c r="C62" s="227">
        <v>7.1</v>
      </c>
      <c r="D62" s="230" t="s">
        <v>177</v>
      </c>
      <c r="E62" s="227" t="s">
        <v>284</v>
      </c>
      <c r="F62" s="230" t="s">
        <v>178</v>
      </c>
      <c r="G62" s="32">
        <v>1</v>
      </c>
      <c r="H62" s="82" t="s">
        <v>179</v>
      </c>
      <c r="I62" s="96" t="s">
        <v>353</v>
      </c>
      <c r="J62" s="15"/>
      <c r="K62" s="15"/>
      <c r="L62" s="15"/>
      <c r="M62" s="15"/>
      <c r="N62" s="15"/>
      <c r="O62" s="15">
        <v>1</v>
      </c>
      <c r="P62" s="268"/>
      <c r="Q62" s="107">
        <v>0</v>
      </c>
      <c r="R62" s="107">
        <v>2</v>
      </c>
      <c r="S62" s="107">
        <f t="shared" ref="S62:V71" si="30">R62+2</f>
        <v>4</v>
      </c>
      <c r="T62" s="107">
        <f t="shared" si="30"/>
        <v>6</v>
      </c>
      <c r="U62" s="107">
        <f t="shared" si="30"/>
        <v>8</v>
      </c>
      <c r="V62" s="107">
        <f t="shared" si="30"/>
        <v>10</v>
      </c>
      <c r="W62" s="13"/>
      <c r="X62" s="15">
        <f t="shared" si="1"/>
        <v>0</v>
      </c>
      <c r="Y62" s="15">
        <f t="shared" si="2"/>
        <v>0</v>
      </c>
      <c r="Z62" s="15">
        <f t="shared" si="3"/>
        <v>0</v>
      </c>
      <c r="AA62" s="15">
        <f t="shared" si="4"/>
        <v>0</v>
      </c>
      <c r="AB62" s="15">
        <f t="shared" si="5"/>
        <v>0</v>
      </c>
      <c r="AC62" s="15">
        <f t="shared" si="6"/>
        <v>10</v>
      </c>
      <c r="AD62" s="15">
        <f t="shared" si="7"/>
        <v>10</v>
      </c>
      <c r="AE62" s="279">
        <f>SUM(AD62:AD71)</f>
        <v>100</v>
      </c>
    </row>
    <row r="63" spans="1:31" ht="69.75" customHeight="1" x14ac:dyDescent="0.25">
      <c r="A63" s="222"/>
      <c r="B63" s="225"/>
      <c r="C63" s="228"/>
      <c r="D63" s="231"/>
      <c r="E63" s="228"/>
      <c r="F63" s="231"/>
      <c r="G63" s="32">
        <v>2</v>
      </c>
      <c r="H63" s="35" t="s">
        <v>180</v>
      </c>
      <c r="I63" s="286" t="s">
        <v>354</v>
      </c>
      <c r="J63" s="15"/>
      <c r="K63" s="15"/>
      <c r="L63" s="15"/>
      <c r="M63" s="15"/>
      <c r="N63" s="15"/>
      <c r="O63" s="15">
        <v>1</v>
      </c>
      <c r="P63" s="268"/>
      <c r="Q63" s="107">
        <v>0</v>
      </c>
      <c r="R63" s="107">
        <v>2</v>
      </c>
      <c r="S63" s="107">
        <f t="shared" si="30"/>
        <v>4</v>
      </c>
      <c r="T63" s="107">
        <f t="shared" si="30"/>
        <v>6</v>
      </c>
      <c r="U63" s="107">
        <f t="shared" si="30"/>
        <v>8</v>
      </c>
      <c r="V63" s="107">
        <f t="shared" si="30"/>
        <v>10</v>
      </c>
      <c r="W63" s="13"/>
      <c r="X63" s="15">
        <f t="shared" si="1"/>
        <v>0</v>
      </c>
      <c r="Y63" s="15">
        <f t="shared" si="2"/>
        <v>0</v>
      </c>
      <c r="Z63" s="15">
        <f t="shared" si="3"/>
        <v>0</v>
      </c>
      <c r="AA63" s="15">
        <f t="shared" si="4"/>
        <v>0</v>
      </c>
      <c r="AB63" s="15">
        <f t="shared" si="5"/>
        <v>0</v>
      </c>
      <c r="AC63" s="15">
        <f t="shared" si="6"/>
        <v>10</v>
      </c>
      <c r="AD63" s="15">
        <f t="shared" si="7"/>
        <v>10</v>
      </c>
      <c r="AE63" s="280"/>
    </row>
    <row r="64" spans="1:31" ht="75" customHeight="1" x14ac:dyDescent="0.25">
      <c r="A64" s="222"/>
      <c r="B64" s="225"/>
      <c r="C64" s="229"/>
      <c r="D64" s="232"/>
      <c r="E64" s="229"/>
      <c r="F64" s="232"/>
      <c r="G64" s="32">
        <v>3</v>
      </c>
      <c r="H64" s="35" t="s">
        <v>181</v>
      </c>
      <c r="I64" s="286"/>
      <c r="J64" s="15"/>
      <c r="K64" s="15"/>
      <c r="L64" s="15"/>
      <c r="M64" s="15"/>
      <c r="N64" s="15"/>
      <c r="O64" s="15">
        <v>1</v>
      </c>
      <c r="P64" s="268"/>
      <c r="Q64" s="107">
        <v>0</v>
      </c>
      <c r="R64" s="107">
        <v>2</v>
      </c>
      <c r="S64" s="107">
        <f t="shared" si="30"/>
        <v>4</v>
      </c>
      <c r="T64" s="107">
        <f t="shared" si="30"/>
        <v>6</v>
      </c>
      <c r="U64" s="107">
        <f t="shared" si="30"/>
        <v>8</v>
      </c>
      <c r="V64" s="107">
        <f t="shared" si="30"/>
        <v>10</v>
      </c>
      <c r="W64" s="13"/>
      <c r="X64" s="15">
        <f t="shared" si="1"/>
        <v>0</v>
      </c>
      <c r="Y64" s="15">
        <f t="shared" si="2"/>
        <v>0</v>
      </c>
      <c r="Z64" s="15">
        <f t="shared" si="3"/>
        <v>0</v>
      </c>
      <c r="AA64" s="15">
        <f t="shared" si="4"/>
        <v>0</v>
      </c>
      <c r="AB64" s="15">
        <f t="shared" si="5"/>
        <v>0</v>
      </c>
      <c r="AC64" s="15">
        <f t="shared" si="6"/>
        <v>10</v>
      </c>
      <c r="AD64" s="15">
        <f t="shared" si="7"/>
        <v>10</v>
      </c>
      <c r="AE64" s="280"/>
    </row>
    <row r="65" spans="1:31" ht="84.75" customHeight="1" x14ac:dyDescent="0.25">
      <c r="A65" s="222"/>
      <c r="B65" s="225"/>
      <c r="C65" s="227">
        <v>7.2</v>
      </c>
      <c r="D65" s="230" t="s">
        <v>48</v>
      </c>
      <c r="E65" s="32" t="s">
        <v>285</v>
      </c>
      <c r="F65" s="27" t="s">
        <v>182</v>
      </c>
      <c r="G65" s="32">
        <v>4</v>
      </c>
      <c r="H65" s="35" t="s">
        <v>183</v>
      </c>
      <c r="I65" s="286" t="s">
        <v>355</v>
      </c>
      <c r="J65" s="15"/>
      <c r="K65" s="15"/>
      <c r="L65" s="15"/>
      <c r="M65" s="15"/>
      <c r="N65" s="15"/>
      <c r="O65" s="15">
        <v>1</v>
      </c>
      <c r="P65" s="268"/>
      <c r="Q65" s="107">
        <v>0</v>
      </c>
      <c r="R65" s="107">
        <v>2</v>
      </c>
      <c r="S65" s="107">
        <f t="shared" si="30"/>
        <v>4</v>
      </c>
      <c r="T65" s="107">
        <f t="shared" si="30"/>
        <v>6</v>
      </c>
      <c r="U65" s="107">
        <f t="shared" si="30"/>
        <v>8</v>
      </c>
      <c r="V65" s="107">
        <f t="shared" si="30"/>
        <v>10</v>
      </c>
      <c r="W65" s="13"/>
      <c r="X65" s="15">
        <f t="shared" si="1"/>
        <v>0</v>
      </c>
      <c r="Y65" s="15">
        <f t="shared" si="2"/>
        <v>0</v>
      </c>
      <c r="Z65" s="15">
        <f t="shared" si="3"/>
        <v>0</v>
      </c>
      <c r="AA65" s="15">
        <f t="shared" si="4"/>
        <v>0</v>
      </c>
      <c r="AB65" s="15">
        <f t="shared" si="5"/>
        <v>0</v>
      </c>
      <c r="AC65" s="15">
        <f t="shared" si="6"/>
        <v>10</v>
      </c>
      <c r="AD65" s="15">
        <f t="shared" si="7"/>
        <v>10</v>
      </c>
      <c r="AE65" s="280"/>
    </row>
    <row r="66" spans="1:31" ht="56.25" customHeight="1" x14ac:dyDescent="0.25">
      <c r="A66" s="222"/>
      <c r="B66" s="225"/>
      <c r="C66" s="228"/>
      <c r="D66" s="231"/>
      <c r="E66" s="227" t="s">
        <v>286</v>
      </c>
      <c r="F66" s="233" t="s">
        <v>184</v>
      </c>
      <c r="G66" s="32">
        <v>5</v>
      </c>
      <c r="H66" s="35" t="s">
        <v>185</v>
      </c>
      <c r="I66" s="286"/>
      <c r="J66" s="15"/>
      <c r="K66" s="15"/>
      <c r="L66" s="15"/>
      <c r="M66" s="15"/>
      <c r="N66" s="15"/>
      <c r="O66" s="15">
        <v>1</v>
      </c>
      <c r="P66" s="268"/>
      <c r="Q66" s="107">
        <v>0</v>
      </c>
      <c r="R66" s="107">
        <v>2</v>
      </c>
      <c r="S66" s="107">
        <f t="shared" si="30"/>
        <v>4</v>
      </c>
      <c r="T66" s="107">
        <f t="shared" si="30"/>
        <v>6</v>
      </c>
      <c r="U66" s="107">
        <f t="shared" si="30"/>
        <v>8</v>
      </c>
      <c r="V66" s="107">
        <f t="shared" si="30"/>
        <v>10</v>
      </c>
      <c r="W66" s="13"/>
      <c r="X66" s="15">
        <f t="shared" si="1"/>
        <v>0</v>
      </c>
      <c r="Y66" s="15">
        <f t="shared" si="2"/>
        <v>0</v>
      </c>
      <c r="Z66" s="15">
        <f t="shared" si="3"/>
        <v>0</v>
      </c>
      <c r="AA66" s="15">
        <f t="shared" si="4"/>
        <v>0</v>
      </c>
      <c r="AB66" s="15">
        <f t="shared" si="5"/>
        <v>0</v>
      </c>
      <c r="AC66" s="15">
        <f t="shared" si="6"/>
        <v>10</v>
      </c>
      <c r="AD66" s="15">
        <f t="shared" si="7"/>
        <v>10</v>
      </c>
      <c r="AE66" s="280"/>
    </row>
    <row r="67" spans="1:31" ht="54.75" customHeight="1" x14ac:dyDescent="0.25">
      <c r="A67" s="222"/>
      <c r="B67" s="225"/>
      <c r="C67" s="228"/>
      <c r="D67" s="231"/>
      <c r="E67" s="228"/>
      <c r="F67" s="234"/>
      <c r="G67" s="32">
        <v>6</v>
      </c>
      <c r="H67" s="35" t="s">
        <v>186</v>
      </c>
      <c r="I67" s="286"/>
      <c r="J67" s="15"/>
      <c r="K67" s="15"/>
      <c r="L67" s="15"/>
      <c r="M67" s="15"/>
      <c r="N67" s="15"/>
      <c r="O67" s="15">
        <v>1</v>
      </c>
      <c r="P67" s="268"/>
      <c r="Q67" s="107">
        <v>0</v>
      </c>
      <c r="R67" s="107">
        <v>2</v>
      </c>
      <c r="S67" s="107">
        <f t="shared" si="30"/>
        <v>4</v>
      </c>
      <c r="T67" s="107">
        <f t="shared" si="30"/>
        <v>6</v>
      </c>
      <c r="U67" s="107">
        <f t="shared" si="30"/>
        <v>8</v>
      </c>
      <c r="V67" s="107">
        <f t="shared" si="30"/>
        <v>10</v>
      </c>
      <c r="W67" s="13"/>
      <c r="X67" s="15">
        <f t="shared" si="1"/>
        <v>0</v>
      </c>
      <c r="Y67" s="15">
        <f t="shared" si="2"/>
        <v>0</v>
      </c>
      <c r="Z67" s="15">
        <f t="shared" si="3"/>
        <v>0</v>
      </c>
      <c r="AA67" s="15">
        <f t="shared" si="4"/>
        <v>0</v>
      </c>
      <c r="AB67" s="15">
        <f t="shared" si="5"/>
        <v>0</v>
      </c>
      <c r="AC67" s="15">
        <f t="shared" si="6"/>
        <v>10</v>
      </c>
      <c r="AD67" s="15">
        <f t="shared" si="7"/>
        <v>10</v>
      </c>
      <c r="AE67" s="280"/>
    </row>
    <row r="68" spans="1:31" ht="54.75" customHeight="1" x14ac:dyDescent="0.25">
      <c r="A68" s="222"/>
      <c r="B68" s="225"/>
      <c r="C68" s="229"/>
      <c r="D68" s="232"/>
      <c r="E68" s="229"/>
      <c r="F68" s="235"/>
      <c r="G68" s="32">
        <v>7</v>
      </c>
      <c r="H68" s="35" t="s">
        <v>187</v>
      </c>
      <c r="I68" s="286"/>
      <c r="J68" s="15"/>
      <c r="K68" s="15"/>
      <c r="L68" s="15"/>
      <c r="M68" s="15"/>
      <c r="N68" s="15"/>
      <c r="O68" s="15">
        <v>1</v>
      </c>
      <c r="P68" s="268"/>
      <c r="Q68" s="107">
        <v>0</v>
      </c>
      <c r="R68" s="107">
        <v>2</v>
      </c>
      <c r="S68" s="107">
        <f t="shared" si="30"/>
        <v>4</v>
      </c>
      <c r="T68" s="107">
        <f t="shared" si="30"/>
        <v>6</v>
      </c>
      <c r="U68" s="107">
        <f t="shared" si="30"/>
        <v>8</v>
      </c>
      <c r="V68" s="107">
        <f t="shared" si="30"/>
        <v>10</v>
      </c>
      <c r="W68" s="13"/>
      <c r="X68" s="15">
        <f t="shared" si="1"/>
        <v>0</v>
      </c>
      <c r="Y68" s="15">
        <f t="shared" si="2"/>
        <v>0</v>
      </c>
      <c r="Z68" s="15">
        <f t="shared" si="3"/>
        <v>0</v>
      </c>
      <c r="AA68" s="15">
        <f t="shared" si="4"/>
        <v>0</v>
      </c>
      <c r="AB68" s="15">
        <f t="shared" si="5"/>
        <v>0</v>
      </c>
      <c r="AC68" s="15">
        <f t="shared" si="6"/>
        <v>10</v>
      </c>
      <c r="AD68" s="15">
        <f t="shared" si="7"/>
        <v>10</v>
      </c>
      <c r="AE68" s="280"/>
    </row>
    <row r="69" spans="1:31" ht="78.75" customHeight="1" x14ac:dyDescent="0.25">
      <c r="A69" s="222"/>
      <c r="B69" s="225"/>
      <c r="C69" s="227">
        <v>7.3</v>
      </c>
      <c r="D69" s="230" t="s">
        <v>49</v>
      </c>
      <c r="E69" s="227">
        <v>7.3</v>
      </c>
      <c r="F69" s="233" t="s">
        <v>188</v>
      </c>
      <c r="G69" s="32">
        <v>8</v>
      </c>
      <c r="H69" s="35" t="s">
        <v>189</v>
      </c>
      <c r="I69" s="236" t="s">
        <v>233</v>
      </c>
      <c r="J69" s="15"/>
      <c r="K69" s="15"/>
      <c r="L69" s="15"/>
      <c r="M69" s="15"/>
      <c r="N69" s="15"/>
      <c r="O69" s="15">
        <v>1</v>
      </c>
      <c r="P69" s="268"/>
      <c r="Q69" s="107">
        <v>0</v>
      </c>
      <c r="R69" s="107">
        <v>2</v>
      </c>
      <c r="S69" s="107">
        <f t="shared" si="30"/>
        <v>4</v>
      </c>
      <c r="T69" s="107">
        <f t="shared" si="30"/>
        <v>6</v>
      </c>
      <c r="U69" s="107">
        <f t="shared" si="30"/>
        <v>8</v>
      </c>
      <c r="V69" s="107">
        <f t="shared" si="30"/>
        <v>10</v>
      </c>
      <c r="W69" s="13"/>
      <c r="X69" s="15">
        <f t="shared" ref="X69:AC108" si="31">J69*Q69</f>
        <v>0</v>
      </c>
      <c r="Y69" s="15">
        <f t="shared" si="31"/>
        <v>0</v>
      </c>
      <c r="Z69" s="15">
        <f t="shared" si="31"/>
        <v>0</v>
      </c>
      <c r="AA69" s="15">
        <f t="shared" si="31"/>
        <v>0</v>
      </c>
      <c r="AB69" s="15">
        <f t="shared" si="31"/>
        <v>0</v>
      </c>
      <c r="AC69" s="15">
        <f t="shared" si="31"/>
        <v>10</v>
      </c>
      <c r="AD69" s="15">
        <f t="shared" si="7"/>
        <v>10</v>
      </c>
      <c r="AE69" s="280"/>
    </row>
    <row r="70" spans="1:31" ht="124.5" customHeight="1" x14ac:dyDescent="0.25">
      <c r="A70" s="222"/>
      <c r="B70" s="225"/>
      <c r="C70" s="228"/>
      <c r="D70" s="231"/>
      <c r="E70" s="228"/>
      <c r="F70" s="234"/>
      <c r="G70" s="32">
        <v>9</v>
      </c>
      <c r="H70" s="35" t="s">
        <v>190</v>
      </c>
      <c r="I70" s="237"/>
      <c r="J70" s="15"/>
      <c r="K70" s="15"/>
      <c r="L70" s="15"/>
      <c r="M70" s="15"/>
      <c r="N70" s="15"/>
      <c r="O70" s="15">
        <v>1</v>
      </c>
      <c r="P70" s="268"/>
      <c r="Q70" s="107">
        <v>0</v>
      </c>
      <c r="R70" s="107">
        <v>2</v>
      </c>
      <c r="S70" s="107">
        <f t="shared" si="30"/>
        <v>4</v>
      </c>
      <c r="T70" s="107">
        <f t="shared" si="30"/>
        <v>6</v>
      </c>
      <c r="U70" s="107">
        <f t="shared" si="30"/>
        <v>8</v>
      </c>
      <c r="V70" s="107">
        <f t="shared" si="30"/>
        <v>10</v>
      </c>
      <c r="W70" s="13"/>
      <c r="X70" s="15">
        <f t="shared" si="31"/>
        <v>0</v>
      </c>
      <c r="Y70" s="15">
        <f t="shared" si="31"/>
        <v>0</v>
      </c>
      <c r="Z70" s="15">
        <f t="shared" si="31"/>
        <v>0</v>
      </c>
      <c r="AA70" s="15">
        <f t="shared" si="31"/>
        <v>0</v>
      </c>
      <c r="AB70" s="15">
        <f t="shared" si="31"/>
        <v>0</v>
      </c>
      <c r="AC70" s="15">
        <f t="shared" si="31"/>
        <v>10</v>
      </c>
      <c r="AD70" s="15">
        <f t="shared" ref="AD70:AD108" si="32">X70+Y70+Z70+AA70+AB70+AC70</f>
        <v>10</v>
      </c>
      <c r="AE70" s="280"/>
    </row>
    <row r="71" spans="1:31" ht="48" x14ac:dyDescent="0.25">
      <c r="A71" s="223"/>
      <c r="B71" s="226"/>
      <c r="C71" s="229"/>
      <c r="D71" s="232"/>
      <c r="E71" s="229"/>
      <c r="F71" s="235"/>
      <c r="G71" s="32">
        <v>10</v>
      </c>
      <c r="H71" s="92" t="s">
        <v>356</v>
      </c>
      <c r="I71" s="238"/>
      <c r="J71" s="15"/>
      <c r="K71" s="15"/>
      <c r="L71" s="15"/>
      <c r="M71" s="15"/>
      <c r="N71" s="15"/>
      <c r="O71" s="15">
        <v>1</v>
      </c>
      <c r="P71" s="81"/>
      <c r="Q71" s="107">
        <v>0</v>
      </c>
      <c r="R71" s="107">
        <v>2</v>
      </c>
      <c r="S71" s="107">
        <f t="shared" si="30"/>
        <v>4</v>
      </c>
      <c r="T71" s="107">
        <f t="shared" si="30"/>
        <v>6</v>
      </c>
      <c r="U71" s="107">
        <f t="shared" si="30"/>
        <v>8</v>
      </c>
      <c r="V71" s="107">
        <f t="shared" si="30"/>
        <v>10</v>
      </c>
      <c r="W71" s="13"/>
      <c r="X71" s="15">
        <f t="shared" ref="X71" si="33">J71*Q71</f>
        <v>0</v>
      </c>
      <c r="Y71" s="15">
        <f t="shared" ref="Y71" si="34">K71*R71</f>
        <v>0</v>
      </c>
      <c r="Z71" s="15">
        <f t="shared" ref="Z71" si="35">L71*S71</f>
        <v>0</v>
      </c>
      <c r="AA71" s="15">
        <f t="shared" ref="AA71" si="36">M71*T71</f>
        <v>0</v>
      </c>
      <c r="AB71" s="15">
        <f t="shared" ref="AB71" si="37">N71*U71</f>
        <v>0</v>
      </c>
      <c r="AC71" s="15">
        <f t="shared" ref="AC71" si="38">O71*V71</f>
        <v>10</v>
      </c>
      <c r="AD71" s="15">
        <f t="shared" ref="AD71" si="39">X71+Y71+Z71+AA71+AB71+AC71</f>
        <v>10</v>
      </c>
      <c r="AE71" s="281"/>
    </row>
    <row r="72" spans="1:31" ht="71.25" customHeight="1" x14ac:dyDescent="0.25">
      <c r="A72" s="221">
        <v>8</v>
      </c>
      <c r="B72" s="224" t="s">
        <v>50</v>
      </c>
      <c r="C72" s="227">
        <v>8.1</v>
      </c>
      <c r="D72" s="230" t="s">
        <v>191</v>
      </c>
      <c r="E72" s="227" t="s">
        <v>287</v>
      </c>
      <c r="F72" s="233" t="s">
        <v>192</v>
      </c>
      <c r="G72" s="32">
        <v>1</v>
      </c>
      <c r="H72" s="82" t="s">
        <v>357</v>
      </c>
      <c r="I72" s="236" t="s">
        <v>234</v>
      </c>
      <c r="J72" s="15"/>
      <c r="K72" s="15"/>
      <c r="L72" s="15"/>
      <c r="M72" s="15"/>
      <c r="N72" s="15"/>
      <c r="O72" s="15">
        <v>1</v>
      </c>
      <c r="P72" s="269"/>
      <c r="Q72" s="106">
        <v>0</v>
      </c>
      <c r="R72" s="106">
        <v>4</v>
      </c>
      <c r="S72" s="106">
        <f t="shared" ref="S72:V73" si="40">R72+4</f>
        <v>8</v>
      </c>
      <c r="T72" s="106">
        <f t="shared" si="40"/>
        <v>12</v>
      </c>
      <c r="U72" s="106">
        <f t="shared" si="40"/>
        <v>16</v>
      </c>
      <c r="V72" s="106">
        <f t="shared" si="40"/>
        <v>20</v>
      </c>
      <c r="W72" s="13"/>
      <c r="X72" s="15">
        <f t="shared" si="31"/>
        <v>0</v>
      </c>
      <c r="Y72" s="15">
        <f t="shared" si="31"/>
        <v>0</v>
      </c>
      <c r="Z72" s="15">
        <f t="shared" si="31"/>
        <v>0</v>
      </c>
      <c r="AA72" s="15">
        <f t="shared" si="31"/>
        <v>0</v>
      </c>
      <c r="AB72" s="15">
        <f t="shared" si="31"/>
        <v>0</v>
      </c>
      <c r="AC72" s="15">
        <f t="shared" si="31"/>
        <v>20</v>
      </c>
      <c r="AD72" s="15">
        <f t="shared" si="32"/>
        <v>20</v>
      </c>
      <c r="AE72" s="279">
        <f>SUM(AD72:AD76)</f>
        <v>100</v>
      </c>
    </row>
    <row r="73" spans="1:31" ht="85.5" customHeight="1" x14ac:dyDescent="0.25">
      <c r="A73" s="222"/>
      <c r="B73" s="225"/>
      <c r="C73" s="229"/>
      <c r="D73" s="232"/>
      <c r="E73" s="229"/>
      <c r="F73" s="235"/>
      <c r="G73" s="32">
        <v>2</v>
      </c>
      <c r="H73" s="82" t="s">
        <v>358</v>
      </c>
      <c r="I73" s="238"/>
      <c r="J73" s="15"/>
      <c r="K73" s="15"/>
      <c r="L73" s="15"/>
      <c r="M73" s="15"/>
      <c r="N73" s="15"/>
      <c r="O73" s="15">
        <v>1</v>
      </c>
      <c r="P73" s="270"/>
      <c r="Q73" s="106">
        <v>0</v>
      </c>
      <c r="R73" s="106">
        <v>4</v>
      </c>
      <c r="S73" s="106">
        <f t="shared" si="40"/>
        <v>8</v>
      </c>
      <c r="T73" s="106">
        <f t="shared" si="40"/>
        <v>12</v>
      </c>
      <c r="U73" s="106">
        <f t="shared" si="40"/>
        <v>16</v>
      </c>
      <c r="V73" s="106">
        <f t="shared" si="40"/>
        <v>20</v>
      </c>
      <c r="W73" s="13"/>
      <c r="X73" s="15">
        <f t="shared" si="31"/>
        <v>0</v>
      </c>
      <c r="Y73" s="15">
        <f t="shared" si="31"/>
        <v>0</v>
      </c>
      <c r="Z73" s="15">
        <f t="shared" si="31"/>
        <v>0</v>
      </c>
      <c r="AA73" s="15">
        <f t="shared" si="31"/>
        <v>0</v>
      </c>
      <c r="AB73" s="15">
        <f t="shared" si="31"/>
        <v>0</v>
      </c>
      <c r="AC73" s="15">
        <f t="shared" si="31"/>
        <v>20</v>
      </c>
      <c r="AD73" s="15">
        <f t="shared" si="32"/>
        <v>20</v>
      </c>
      <c r="AE73" s="280"/>
    </row>
    <row r="74" spans="1:31" ht="53.25" customHeight="1" x14ac:dyDescent="0.25">
      <c r="A74" s="222"/>
      <c r="B74" s="225"/>
      <c r="C74" s="227">
        <v>8.1999999999999993</v>
      </c>
      <c r="D74" s="230" t="s">
        <v>51</v>
      </c>
      <c r="E74" s="227" t="s">
        <v>288</v>
      </c>
      <c r="F74" s="233" t="s">
        <v>193</v>
      </c>
      <c r="G74" s="32">
        <v>3</v>
      </c>
      <c r="H74" s="82" t="s">
        <v>194</v>
      </c>
      <c r="I74" s="96"/>
      <c r="J74" s="15"/>
      <c r="K74" s="15"/>
      <c r="L74" s="15"/>
      <c r="M74" s="15"/>
      <c r="N74" s="15"/>
      <c r="O74" s="15">
        <v>1</v>
      </c>
      <c r="P74" s="269"/>
      <c r="Q74" s="106">
        <v>0</v>
      </c>
      <c r="R74" s="106">
        <f>20*0.1</f>
        <v>2</v>
      </c>
      <c r="S74" s="106">
        <f>20*0.2</f>
        <v>4</v>
      </c>
      <c r="T74" s="106">
        <f>20*0.3</f>
        <v>6</v>
      </c>
      <c r="U74" s="106">
        <f>20*0.6</f>
        <v>12</v>
      </c>
      <c r="V74" s="106">
        <f>20*1</f>
        <v>20</v>
      </c>
      <c r="W74" s="13"/>
      <c r="X74" s="15">
        <f t="shared" si="31"/>
        <v>0</v>
      </c>
      <c r="Y74" s="15">
        <f t="shared" si="31"/>
        <v>0</v>
      </c>
      <c r="Z74" s="15">
        <f t="shared" si="31"/>
        <v>0</v>
      </c>
      <c r="AA74" s="15">
        <f t="shared" si="31"/>
        <v>0</v>
      </c>
      <c r="AB74" s="15">
        <f t="shared" si="31"/>
        <v>0</v>
      </c>
      <c r="AC74" s="15">
        <f t="shared" si="31"/>
        <v>20</v>
      </c>
      <c r="AD74" s="15">
        <f t="shared" si="32"/>
        <v>20</v>
      </c>
      <c r="AE74" s="280"/>
    </row>
    <row r="75" spans="1:31" ht="91.5" customHeight="1" x14ac:dyDescent="0.25">
      <c r="A75" s="222"/>
      <c r="B75" s="225"/>
      <c r="C75" s="228"/>
      <c r="D75" s="231"/>
      <c r="E75" s="228"/>
      <c r="F75" s="234"/>
      <c r="G75" s="32">
        <v>4</v>
      </c>
      <c r="H75" s="82" t="s">
        <v>195</v>
      </c>
      <c r="I75" s="236" t="s">
        <v>359</v>
      </c>
      <c r="J75" s="15"/>
      <c r="K75" s="15"/>
      <c r="L75" s="15"/>
      <c r="M75" s="15"/>
      <c r="N75" s="15"/>
      <c r="O75" s="15">
        <v>1</v>
      </c>
      <c r="P75" s="270"/>
      <c r="Q75" s="106">
        <v>0</v>
      </c>
      <c r="R75" s="106">
        <f t="shared" ref="R75:R77" si="41">20*0.1</f>
        <v>2</v>
      </c>
      <c r="S75" s="106">
        <f t="shared" ref="S75:S77" si="42">20*0.2</f>
        <v>4</v>
      </c>
      <c r="T75" s="106">
        <f t="shared" ref="T75:T77" si="43">20*0.3</f>
        <v>6</v>
      </c>
      <c r="U75" s="106">
        <f t="shared" ref="U75:U77" si="44">20*0.6</f>
        <v>12</v>
      </c>
      <c r="V75" s="106">
        <f t="shared" ref="V75:V77" si="45">20*1</f>
        <v>20</v>
      </c>
      <c r="W75" s="13"/>
      <c r="X75" s="15">
        <f t="shared" si="31"/>
        <v>0</v>
      </c>
      <c r="Y75" s="15">
        <f t="shared" si="31"/>
        <v>0</v>
      </c>
      <c r="Z75" s="15">
        <f t="shared" si="31"/>
        <v>0</v>
      </c>
      <c r="AA75" s="15">
        <f t="shared" si="31"/>
        <v>0</v>
      </c>
      <c r="AB75" s="15">
        <f t="shared" si="31"/>
        <v>0</v>
      </c>
      <c r="AC75" s="15">
        <f t="shared" si="31"/>
        <v>20</v>
      </c>
      <c r="AD75" s="15">
        <f t="shared" si="32"/>
        <v>20</v>
      </c>
      <c r="AE75" s="280"/>
    </row>
    <row r="76" spans="1:31" ht="84.75" customHeight="1" x14ac:dyDescent="0.25">
      <c r="A76" s="223"/>
      <c r="B76" s="226"/>
      <c r="C76" s="229"/>
      <c r="D76" s="232"/>
      <c r="E76" s="229"/>
      <c r="F76" s="235"/>
      <c r="G76" s="32">
        <v>5</v>
      </c>
      <c r="H76" s="82" t="s">
        <v>196</v>
      </c>
      <c r="I76" s="238"/>
      <c r="J76" s="15"/>
      <c r="K76" s="15"/>
      <c r="L76" s="15"/>
      <c r="M76" s="15"/>
      <c r="N76" s="15"/>
      <c r="O76" s="15">
        <v>1</v>
      </c>
      <c r="P76" s="269"/>
      <c r="Q76" s="106">
        <v>0</v>
      </c>
      <c r="R76" s="106">
        <f t="shared" si="41"/>
        <v>2</v>
      </c>
      <c r="S76" s="106">
        <f t="shared" si="42"/>
        <v>4</v>
      </c>
      <c r="T76" s="106">
        <f t="shared" si="43"/>
        <v>6</v>
      </c>
      <c r="U76" s="106">
        <f t="shared" si="44"/>
        <v>12</v>
      </c>
      <c r="V76" s="106">
        <f t="shared" si="45"/>
        <v>20</v>
      </c>
      <c r="W76" s="13"/>
      <c r="X76" s="15">
        <f t="shared" si="31"/>
        <v>0</v>
      </c>
      <c r="Y76" s="15">
        <f t="shared" si="31"/>
        <v>0</v>
      </c>
      <c r="Z76" s="15">
        <f t="shared" si="31"/>
        <v>0</v>
      </c>
      <c r="AA76" s="15">
        <f t="shared" si="31"/>
        <v>0</v>
      </c>
      <c r="AB76" s="15">
        <f t="shared" si="31"/>
        <v>0</v>
      </c>
      <c r="AC76" s="15">
        <f t="shared" si="31"/>
        <v>20</v>
      </c>
      <c r="AD76" s="15">
        <f t="shared" si="32"/>
        <v>20</v>
      </c>
      <c r="AE76" s="281"/>
    </row>
    <row r="77" spans="1:31" ht="93" customHeight="1" x14ac:dyDescent="0.25">
      <c r="A77" s="85">
        <v>9</v>
      </c>
      <c r="B77" s="86" t="s">
        <v>52</v>
      </c>
      <c r="C77" s="83">
        <v>9.1</v>
      </c>
      <c r="D77" s="84" t="s">
        <v>362</v>
      </c>
      <c r="E77" s="83" t="s">
        <v>289</v>
      </c>
      <c r="F77" s="84" t="s">
        <v>361</v>
      </c>
      <c r="G77" s="32">
        <v>1</v>
      </c>
      <c r="H77" s="82" t="s">
        <v>360</v>
      </c>
      <c r="I77" s="97" t="s">
        <v>386</v>
      </c>
      <c r="J77" s="15"/>
      <c r="K77" s="15"/>
      <c r="L77" s="15"/>
      <c r="M77" s="15"/>
      <c r="N77" s="15"/>
      <c r="O77" s="15">
        <v>1</v>
      </c>
      <c r="P77" s="270"/>
      <c r="Q77" s="106">
        <v>0</v>
      </c>
      <c r="R77" s="106">
        <f t="shared" si="41"/>
        <v>2</v>
      </c>
      <c r="S77" s="106">
        <f t="shared" si="42"/>
        <v>4</v>
      </c>
      <c r="T77" s="106">
        <f t="shared" si="43"/>
        <v>6</v>
      </c>
      <c r="U77" s="106">
        <f t="shared" si="44"/>
        <v>12</v>
      </c>
      <c r="V77" s="106">
        <f t="shared" si="45"/>
        <v>20</v>
      </c>
      <c r="W77" s="13"/>
      <c r="X77" s="15">
        <f t="shared" si="31"/>
        <v>0</v>
      </c>
      <c r="Y77" s="15">
        <f t="shared" si="31"/>
        <v>0</v>
      </c>
      <c r="Z77" s="15">
        <f t="shared" si="31"/>
        <v>0</v>
      </c>
      <c r="AA77" s="15">
        <f t="shared" si="31"/>
        <v>0</v>
      </c>
      <c r="AB77" s="15">
        <f t="shared" si="31"/>
        <v>0</v>
      </c>
      <c r="AC77" s="15">
        <f t="shared" si="31"/>
        <v>20</v>
      </c>
      <c r="AD77" s="15">
        <f t="shared" si="32"/>
        <v>20</v>
      </c>
      <c r="AE77" s="94">
        <f>AD77</f>
        <v>20</v>
      </c>
    </row>
    <row r="78" spans="1:31" ht="72" customHeight="1" x14ac:dyDescent="0.25">
      <c r="A78" s="221">
        <v>10</v>
      </c>
      <c r="B78" s="224" t="s">
        <v>53</v>
      </c>
      <c r="C78" s="239">
        <v>10.1</v>
      </c>
      <c r="D78" s="241" t="s">
        <v>363</v>
      </c>
      <c r="E78" s="227" t="s">
        <v>290</v>
      </c>
      <c r="F78" s="230" t="s">
        <v>197</v>
      </c>
      <c r="G78" s="32">
        <v>1</v>
      </c>
      <c r="H78" s="82" t="s">
        <v>364</v>
      </c>
      <c r="I78" s="96" t="s">
        <v>387</v>
      </c>
      <c r="J78" s="15"/>
      <c r="K78" s="15"/>
      <c r="L78" s="15"/>
      <c r="M78" s="15"/>
      <c r="N78" s="15"/>
      <c r="O78" s="15">
        <v>1</v>
      </c>
      <c r="P78" s="90"/>
      <c r="Q78" s="106">
        <v>0</v>
      </c>
      <c r="R78" s="106">
        <f>15*0.1</f>
        <v>1.5</v>
      </c>
      <c r="S78" s="106">
        <f>15*0.2</f>
        <v>3</v>
      </c>
      <c r="T78" s="106">
        <f>15*0.3</f>
        <v>4.5</v>
      </c>
      <c r="U78" s="106">
        <f>15*0.6</f>
        <v>9</v>
      </c>
      <c r="V78" s="106">
        <f>15*1</f>
        <v>15</v>
      </c>
      <c r="W78" s="13"/>
      <c r="X78" s="15">
        <f t="shared" si="31"/>
        <v>0</v>
      </c>
      <c r="Y78" s="15">
        <f t="shared" si="31"/>
        <v>0</v>
      </c>
      <c r="Z78" s="15">
        <f t="shared" si="31"/>
        <v>0</v>
      </c>
      <c r="AA78" s="15">
        <f t="shared" si="31"/>
        <v>0</v>
      </c>
      <c r="AB78" s="15">
        <f t="shared" si="31"/>
        <v>0</v>
      </c>
      <c r="AC78" s="15">
        <f t="shared" si="31"/>
        <v>15</v>
      </c>
      <c r="AD78" s="15">
        <f t="shared" si="32"/>
        <v>15</v>
      </c>
      <c r="AE78" s="279">
        <f>SUM(AD78:AD95)</f>
        <v>280</v>
      </c>
    </row>
    <row r="79" spans="1:31" ht="65.25" customHeight="1" x14ac:dyDescent="0.25">
      <c r="A79" s="222"/>
      <c r="B79" s="225"/>
      <c r="C79" s="240"/>
      <c r="D79" s="242"/>
      <c r="E79" s="228"/>
      <c r="F79" s="231"/>
      <c r="G79" s="32">
        <v>2</v>
      </c>
      <c r="H79" s="82" t="s">
        <v>198</v>
      </c>
      <c r="I79" s="236" t="s">
        <v>371</v>
      </c>
      <c r="J79" s="15"/>
      <c r="K79" s="15"/>
      <c r="L79" s="15"/>
      <c r="M79" s="15"/>
      <c r="N79" s="15"/>
      <c r="O79" s="15">
        <v>1</v>
      </c>
      <c r="P79" s="269"/>
      <c r="Q79" s="106">
        <v>0</v>
      </c>
      <c r="R79" s="106">
        <f>16*0.1</f>
        <v>1.6</v>
      </c>
      <c r="S79" s="106">
        <f>16*0.2</f>
        <v>3.2</v>
      </c>
      <c r="T79" s="106">
        <f>16*0.3</f>
        <v>4.8</v>
      </c>
      <c r="U79" s="106">
        <f>16*0.6</f>
        <v>9.6</v>
      </c>
      <c r="V79" s="106">
        <f>16*1</f>
        <v>16</v>
      </c>
      <c r="W79" s="13"/>
      <c r="X79" s="15">
        <f t="shared" si="31"/>
        <v>0</v>
      </c>
      <c r="Y79" s="15">
        <f t="shared" si="31"/>
        <v>0</v>
      </c>
      <c r="Z79" s="15">
        <f t="shared" si="31"/>
        <v>0</v>
      </c>
      <c r="AA79" s="15">
        <f t="shared" si="31"/>
        <v>0</v>
      </c>
      <c r="AB79" s="15">
        <f t="shared" si="31"/>
        <v>0</v>
      </c>
      <c r="AC79" s="15">
        <f t="shared" ref="AC79:AC108" si="46">O79*V79</f>
        <v>16</v>
      </c>
      <c r="AD79" s="15">
        <f t="shared" si="32"/>
        <v>16</v>
      </c>
      <c r="AE79" s="280"/>
    </row>
    <row r="80" spans="1:31" ht="65.25" customHeight="1" x14ac:dyDescent="0.25">
      <c r="A80" s="222"/>
      <c r="B80" s="225"/>
      <c r="C80" s="240"/>
      <c r="D80" s="242"/>
      <c r="E80" s="228"/>
      <c r="F80" s="231"/>
      <c r="G80" s="32">
        <v>3</v>
      </c>
      <c r="H80" s="82" t="s">
        <v>366</v>
      </c>
      <c r="I80" s="237"/>
      <c r="J80" s="15"/>
      <c r="K80" s="15"/>
      <c r="L80" s="15"/>
      <c r="M80" s="15"/>
      <c r="N80" s="15"/>
      <c r="O80" s="15">
        <v>1</v>
      </c>
      <c r="P80" s="271"/>
      <c r="Q80" s="106">
        <v>0</v>
      </c>
      <c r="R80" s="106">
        <f>16*0.1</f>
        <v>1.6</v>
      </c>
      <c r="S80" s="106">
        <f>16*0.2</f>
        <v>3.2</v>
      </c>
      <c r="T80" s="106">
        <f>16*0.3</f>
        <v>4.8</v>
      </c>
      <c r="U80" s="106">
        <f>16*0.6</f>
        <v>9.6</v>
      </c>
      <c r="V80" s="106">
        <f>16*1</f>
        <v>16</v>
      </c>
      <c r="W80" s="13"/>
      <c r="X80" s="15">
        <f t="shared" ref="X80" si="47">J80*Q80</f>
        <v>0</v>
      </c>
      <c r="Y80" s="15">
        <f t="shared" ref="Y80" si="48">K80*R80</f>
        <v>0</v>
      </c>
      <c r="Z80" s="15">
        <f t="shared" ref="Z80" si="49">L80*S80</f>
        <v>0</v>
      </c>
      <c r="AA80" s="15">
        <f t="shared" ref="AA80" si="50">M80*T80</f>
        <v>0</v>
      </c>
      <c r="AB80" s="15">
        <f t="shared" ref="AB80" si="51">N80*U80</f>
        <v>0</v>
      </c>
      <c r="AC80" s="15">
        <f t="shared" ref="AC80" si="52">O80*V80</f>
        <v>16</v>
      </c>
      <c r="AD80" s="15">
        <f t="shared" ref="AD80" si="53">X80+Y80+Z80+AA80+AB80+AC80</f>
        <v>16</v>
      </c>
      <c r="AE80" s="280"/>
    </row>
    <row r="81" spans="1:31" ht="58.5" customHeight="1" x14ac:dyDescent="0.25">
      <c r="A81" s="222"/>
      <c r="B81" s="225"/>
      <c r="C81" s="240"/>
      <c r="D81" s="242"/>
      <c r="E81" s="228"/>
      <c r="F81" s="231"/>
      <c r="G81" s="32">
        <v>4</v>
      </c>
      <c r="H81" s="82" t="s">
        <v>365</v>
      </c>
      <c r="I81" s="237"/>
      <c r="J81" s="15"/>
      <c r="K81" s="15"/>
      <c r="L81" s="15"/>
      <c r="M81" s="15"/>
      <c r="N81" s="15"/>
      <c r="O81" s="15">
        <v>1</v>
      </c>
      <c r="P81" s="270"/>
      <c r="Q81" s="106">
        <v>0</v>
      </c>
      <c r="R81" s="106">
        <f t="shared" ref="R81:R87" si="54">15*0.1</f>
        <v>1.5</v>
      </c>
      <c r="S81" s="106">
        <f t="shared" ref="S81:S87" si="55">15*0.2</f>
        <v>3</v>
      </c>
      <c r="T81" s="106">
        <f t="shared" ref="T81:T87" si="56">15*0.3</f>
        <v>4.5</v>
      </c>
      <c r="U81" s="106">
        <f t="shared" ref="U81:U87" si="57">15*0.6</f>
        <v>9</v>
      </c>
      <c r="V81" s="106">
        <f t="shared" ref="V81:V87" si="58">15*1</f>
        <v>15</v>
      </c>
      <c r="W81" s="13"/>
      <c r="X81" s="15">
        <f t="shared" si="31"/>
        <v>0</v>
      </c>
      <c r="Y81" s="15">
        <f t="shared" si="31"/>
        <v>0</v>
      </c>
      <c r="Z81" s="15">
        <f t="shared" si="31"/>
        <v>0</v>
      </c>
      <c r="AA81" s="15">
        <f t="shared" si="31"/>
        <v>0</v>
      </c>
      <c r="AB81" s="15">
        <f t="shared" si="31"/>
        <v>0</v>
      </c>
      <c r="AC81" s="15">
        <f t="shared" si="46"/>
        <v>15</v>
      </c>
      <c r="AD81" s="15">
        <f t="shared" si="32"/>
        <v>15</v>
      </c>
      <c r="AE81" s="280"/>
    </row>
    <row r="82" spans="1:31" ht="55.5" customHeight="1" x14ac:dyDescent="0.25">
      <c r="A82" s="222"/>
      <c r="B82" s="225"/>
      <c r="C82" s="240"/>
      <c r="D82" s="242"/>
      <c r="E82" s="228"/>
      <c r="F82" s="231"/>
      <c r="G82" s="32">
        <v>5</v>
      </c>
      <c r="H82" s="82" t="s">
        <v>199</v>
      </c>
      <c r="I82" s="237"/>
      <c r="J82" s="15"/>
      <c r="K82" s="15"/>
      <c r="L82" s="15"/>
      <c r="M82" s="15"/>
      <c r="N82" s="15"/>
      <c r="O82" s="15">
        <v>1</v>
      </c>
      <c r="P82" s="269"/>
      <c r="Q82" s="106">
        <v>0</v>
      </c>
      <c r="R82" s="106">
        <f t="shared" si="54"/>
        <v>1.5</v>
      </c>
      <c r="S82" s="106">
        <f t="shared" si="55"/>
        <v>3</v>
      </c>
      <c r="T82" s="106">
        <f t="shared" si="56"/>
        <v>4.5</v>
      </c>
      <c r="U82" s="106">
        <f t="shared" si="57"/>
        <v>9</v>
      </c>
      <c r="V82" s="106">
        <f t="shared" si="58"/>
        <v>15</v>
      </c>
      <c r="W82" s="13"/>
      <c r="X82" s="15">
        <f t="shared" si="31"/>
        <v>0</v>
      </c>
      <c r="Y82" s="15">
        <f t="shared" si="31"/>
        <v>0</v>
      </c>
      <c r="Z82" s="15">
        <f t="shared" si="31"/>
        <v>0</v>
      </c>
      <c r="AA82" s="15">
        <f t="shared" si="31"/>
        <v>0</v>
      </c>
      <c r="AB82" s="15">
        <f t="shared" si="31"/>
        <v>0</v>
      </c>
      <c r="AC82" s="15">
        <f t="shared" si="46"/>
        <v>15</v>
      </c>
      <c r="AD82" s="15">
        <f t="shared" si="32"/>
        <v>15</v>
      </c>
      <c r="AE82" s="280"/>
    </row>
    <row r="83" spans="1:31" ht="60.75" customHeight="1" x14ac:dyDescent="0.25">
      <c r="A83" s="222"/>
      <c r="B83" s="225"/>
      <c r="C83" s="240"/>
      <c r="D83" s="242"/>
      <c r="E83" s="228"/>
      <c r="F83" s="231"/>
      <c r="G83" s="32">
        <v>6</v>
      </c>
      <c r="H83" s="82" t="s">
        <v>200</v>
      </c>
      <c r="I83" s="237"/>
      <c r="J83" s="15"/>
      <c r="K83" s="15"/>
      <c r="L83" s="15"/>
      <c r="M83" s="15"/>
      <c r="N83" s="15"/>
      <c r="O83" s="15">
        <v>1</v>
      </c>
      <c r="P83" s="270"/>
      <c r="Q83" s="106">
        <v>0</v>
      </c>
      <c r="R83" s="106">
        <f t="shared" si="54"/>
        <v>1.5</v>
      </c>
      <c r="S83" s="106">
        <f t="shared" si="55"/>
        <v>3</v>
      </c>
      <c r="T83" s="106">
        <f t="shared" si="56"/>
        <v>4.5</v>
      </c>
      <c r="U83" s="106">
        <f t="shared" si="57"/>
        <v>9</v>
      </c>
      <c r="V83" s="106">
        <f t="shared" si="58"/>
        <v>15</v>
      </c>
      <c r="W83" s="13"/>
      <c r="X83" s="15">
        <f t="shared" si="31"/>
        <v>0</v>
      </c>
      <c r="Y83" s="15">
        <f t="shared" si="31"/>
        <v>0</v>
      </c>
      <c r="Z83" s="15">
        <f t="shared" si="31"/>
        <v>0</v>
      </c>
      <c r="AA83" s="15">
        <f t="shared" si="31"/>
        <v>0</v>
      </c>
      <c r="AB83" s="15">
        <f t="shared" si="31"/>
        <v>0</v>
      </c>
      <c r="AC83" s="15">
        <f t="shared" si="46"/>
        <v>15</v>
      </c>
      <c r="AD83" s="15">
        <f t="shared" si="32"/>
        <v>15</v>
      </c>
      <c r="AE83" s="280"/>
    </row>
    <row r="84" spans="1:31" ht="48" x14ac:dyDescent="0.25">
      <c r="A84" s="222"/>
      <c r="B84" s="225"/>
      <c r="C84" s="240"/>
      <c r="D84" s="242"/>
      <c r="E84" s="228"/>
      <c r="F84" s="231"/>
      <c r="G84" s="32">
        <v>7</v>
      </c>
      <c r="H84" s="82" t="s">
        <v>367</v>
      </c>
      <c r="I84" s="237"/>
      <c r="J84" s="15"/>
      <c r="K84" s="15"/>
      <c r="L84" s="15"/>
      <c r="M84" s="15"/>
      <c r="N84" s="15"/>
      <c r="O84" s="15">
        <v>1</v>
      </c>
      <c r="P84" s="81"/>
      <c r="Q84" s="106">
        <v>0</v>
      </c>
      <c r="R84" s="106">
        <f t="shared" si="54"/>
        <v>1.5</v>
      </c>
      <c r="S84" s="106">
        <f t="shared" si="55"/>
        <v>3</v>
      </c>
      <c r="T84" s="106">
        <f t="shared" si="56"/>
        <v>4.5</v>
      </c>
      <c r="U84" s="106">
        <f t="shared" si="57"/>
        <v>9</v>
      </c>
      <c r="V84" s="106">
        <f t="shared" si="58"/>
        <v>15</v>
      </c>
      <c r="W84" s="13"/>
      <c r="X84" s="15">
        <f t="shared" ref="X84" si="59">J84*Q84</f>
        <v>0</v>
      </c>
      <c r="Y84" s="15">
        <f t="shared" ref="Y84" si="60">K84*R84</f>
        <v>0</v>
      </c>
      <c r="Z84" s="15">
        <f t="shared" ref="Z84" si="61">L84*S84</f>
        <v>0</v>
      </c>
      <c r="AA84" s="15">
        <f t="shared" ref="AA84" si="62">M84*T84</f>
        <v>0</v>
      </c>
      <c r="AB84" s="15">
        <f t="shared" ref="AB84" si="63">N84*U84</f>
        <v>0</v>
      </c>
      <c r="AC84" s="15">
        <f t="shared" ref="AC84" si="64">O84*V84</f>
        <v>15</v>
      </c>
      <c r="AD84" s="15">
        <f t="shared" ref="AD84" si="65">X84+Y84+Z84+AA84+AB84+AC84</f>
        <v>15</v>
      </c>
      <c r="AE84" s="280"/>
    </row>
    <row r="85" spans="1:31" ht="75.75" customHeight="1" x14ac:dyDescent="0.25">
      <c r="A85" s="222"/>
      <c r="B85" s="225"/>
      <c r="C85" s="240"/>
      <c r="D85" s="242"/>
      <c r="E85" s="228"/>
      <c r="F85" s="231"/>
      <c r="G85" s="32">
        <v>8</v>
      </c>
      <c r="H85" s="82" t="s">
        <v>368</v>
      </c>
      <c r="I85" s="237"/>
      <c r="J85" s="15"/>
      <c r="K85" s="15"/>
      <c r="L85" s="15"/>
      <c r="M85" s="15"/>
      <c r="N85" s="15"/>
      <c r="O85" s="15">
        <v>1</v>
      </c>
      <c r="P85" s="269"/>
      <c r="Q85" s="106">
        <v>0</v>
      </c>
      <c r="R85" s="106">
        <f t="shared" si="54"/>
        <v>1.5</v>
      </c>
      <c r="S85" s="106">
        <f t="shared" si="55"/>
        <v>3</v>
      </c>
      <c r="T85" s="106">
        <f t="shared" si="56"/>
        <v>4.5</v>
      </c>
      <c r="U85" s="106">
        <f t="shared" si="57"/>
        <v>9</v>
      </c>
      <c r="V85" s="106">
        <f t="shared" si="58"/>
        <v>15</v>
      </c>
      <c r="W85" s="13"/>
      <c r="X85" s="15">
        <f t="shared" si="31"/>
        <v>0</v>
      </c>
      <c r="Y85" s="15">
        <f t="shared" si="31"/>
        <v>0</v>
      </c>
      <c r="Z85" s="15">
        <f t="shared" si="31"/>
        <v>0</v>
      </c>
      <c r="AA85" s="15">
        <f t="shared" si="31"/>
        <v>0</v>
      </c>
      <c r="AB85" s="15">
        <f t="shared" si="31"/>
        <v>0</v>
      </c>
      <c r="AC85" s="15">
        <f t="shared" si="46"/>
        <v>15</v>
      </c>
      <c r="AD85" s="15">
        <f t="shared" si="32"/>
        <v>15</v>
      </c>
      <c r="AE85" s="280"/>
    </row>
    <row r="86" spans="1:31" ht="56.25" customHeight="1" x14ac:dyDescent="0.25">
      <c r="A86" s="222"/>
      <c r="B86" s="225"/>
      <c r="C86" s="240"/>
      <c r="D86" s="242"/>
      <c r="E86" s="228"/>
      <c r="F86" s="231"/>
      <c r="G86" s="32">
        <v>9</v>
      </c>
      <c r="H86" s="82" t="s">
        <v>369</v>
      </c>
      <c r="I86" s="237"/>
      <c r="J86" s="15"/>
      <c r="K86" s="15"/>
      <c r="L86" s="15"/>
      <c r="M86" s="15"/>
      <c r="N86" s="15"/>
      <c r="O86" s="15">
        <v>1</v>
      </c>
      <c r="P86" s="270"/>
      <c r="Q86" s="106">
        <v>0</v>
      </c>
      <c r="R86" s="106">
        <f t="shared" si="54"/>
        <v>1.5</v>
      </c>
      <c r="S86" s="106">
        <f t="shared" si="55"/>
        <v>3</v>
      </c>
      <c r="T86" s="106">
        <f t="shared" si="56"/>
        <v>4.5</v>
      </c>
      <c r="U86" s="106">
        <f t="shared" si="57"/>
        <v>9</v>
      </c>
      <c r="V86" s="106">
        <f t="shared" si="58"/>
        <v>15</v>
      </c>
      <c r="W86" s="13"/>
      <c r="X86" s="15">
        <f t="shared" si="31"/>
        <v>0</v>
      </c>
      <c r="Y86" s="15">
        <f t="shared" si="31"/>
        <v>0</v>
      </c>
      <c r="Z86" s="15">
        <f t="shared" si="31"/>
        <v>0</v>
      </c>
      <c r="AA86" s="15">
        <f t="shared" si="31"/>
        <v>0</v>
      </c>
      <c r="AB86" s="15">
        <f t="shared" si="31"/>
        <v>0</v>
      </c>
      <c r="AC86" s="15">
        <f t="shared" si="46"/>
        <v>15</v>
      </c>
      <c r="AD86" s="15">
        <f t="shared" si="32"/>
        <v>15</v>
      </c>
      <c r="AE86" s="280"/>
    </row>
    <row r="87" spans="1:31" ht="36" x14ac:dyDescent="0.25">
      <c r="A87" s="222"/>
      <c r="B87" s="225"/>
      <c r="C87" s="240"/>
      <c r="D87" s="242"/>
      <c r="E87" s="229"/>
      <c r="F87" s="232"/>
      <c r="G87" s="32">
        <v>10</v>
      </c>
      <c r="H87" s="82" t="s">
        <v>370</v>
      </c>
      <c r="I87" s="238"/>
      <c r="J87" s="15"/>
      <c r="K87" s="15"/>
      <c r="L87" s="15"/>
      <c r="M87" s="15"/>
      <c r="N87" s="15"/>
      <c r="O87" s="15">
        <v>1</v>
      </c>
      <c r="P87" s="81"/>
      <c r="Q87" s="106">
        <v>0</v>
      </c>
      <c r="R87" s="106">
        <f t="shared" si="54"/>
        <v>1.5</v>
      </c>
      <c r="S87" s="106">
        <f t="shared" si="55"/>
        <v>3</v>
      </c>
      <c r="T87" s="106">
        <f t="shared" si="56"/>
        <v>4.5</v>
      </c>
      <c r="U87" s="106">
        <f t="shared" si="57"/>
        <v>9</v>
      </c>
      <c r="V87" s="106">
        <f t="shared" si="58"/>
        <v>15</v>
      </c>
      <c r="W87" s="13"/>
      <c r="X87" s="15">
        <f t="shared" ref="X87:X88" si="66">J87*Q87</f>
        <v>0</v>
      </c>
      <c r="Y87" s="15">
        <f t="shared" ref="Y87:Y88" si="67">K87*R87</f>
        <v>0</v>
      </c>
      <c r="Z87" s="15">
        <f t="shared" ref="Z87:Z88" si="68">L87*S87</f>
        <v>0</v>
      </c>
      <c r="AA87" s="15">
        <f t="shared" ref="AA87:AA88" si="69">M87*T87</f>
        <v>0</v>
      </c>
      <c r="AB87" s="15">
        <f t="shared" ref="AB87:AB88" si="70">N87*U87</f>
        <v>0</v>
      </c>
      <c r="AC87" s="15">
        <f t="shared" ref="AC87:AC88" si="71">O87*V87</f>
        <v>15</v>
      </c>
      <c r="AD87" s="15">
        <f t="shared" ref="AD87:AD88" si="72">X87+Y87+Z87+AA87+AB87+AC87</f>
        <v>15</v>
      </c>
      <c r="AE87" s="280"/>
    </row>
    <row r="88" spans="1:31" ht="42.75" x14ac:dyDescent="0.25">
      <c r="A88" s="222"/>
      <c r="B88" s="225"/>
      <c r="C88" s="240"/>
      <c r="D88" s="242"/>
      <c r="E88" s="88" t="s">
        <v>291</v>
      </c>
      <c r="F88" s="80" t="s">
        <v>372</v>
      </c>
      <c r="G88" s="32">
        <v>11</v>
      </c>
      <c r="H88" s="82" t="s">
        <v>373</v>
      </c>
      <c r="I88" s="98"/>
      <c r="J88" s="15"/>
      <c r="K88" s="15"/>
      <c r="L88" s="15"/>
      <c r="M88" s="15"/>
      <c r="N88" s="15"/>
      <c r="O88" s="15">
        <v>1</v>
      </c>
      <c r="P88" s="91"/>
      <c r="Q88" s="106">
        <v>0</v>
      </c>
      <c r="R88" s="106">
        <f t="shared" ref="R88:R89" si="73">16*0.1</f>
        <v>1.6</v>
      </c>
      <c r="S88" s="106">
        <f t="shared" ref="S88:S89" si="74">16*0.2</f>
        <v>3.2</v>
      </c>
      <c r="T88" s="106">
        <f t="shared" ref="T88:T89" si="75">16*0.3</f>
        <v>4.8</v>
      </c>
      <c r="U88" s="106">
        <f t="shared" ref="U88:U89" si="76">16*0.6</f>
        <v>9.6</v>
      </c>
      <c r="V88" s="106">
        <f t="shared" ref="V88:V89" si="77">16*1</f>
        <v>16</v>
      </c>
      <c r="W88" s="13"/>
      <c r="X88" s="15">
        <f t="shared" si="66"/>
        <v>0</v>
      </c>
      <c r="Y88" s="15">
        <f t="shared" si="67"/>
        <v>0</v>
      </c>
      <c r="Z88" s="15">
        <f t="shared" si="68"/>
        <v>0</v>
      </c>
      <c r="AA88" s="15">
        <f t="shared" si="69"/>
        <v>0</v>
      </c>
      <c r="AB88" s="15">
        <f t="shared" si="70"/>
        <v>0</v>
      </c>
      <c r="AC88" s="15">
        <f t="shared" si="71"/>
        <v>16</v>
      </c>
      <c r="AD88" s="15">
        <f t="shared" si="72"/>
        <v>16</v>
      </c>
      <c r="AE88" s="280"/>
    </row>
    <row r="89" spans="1:31" ht="69.75" customHeight="1" x14ac:dyDescent="0.25">
      <c r="A89" s="222"/>
      <c r="B89" s="225"/>
      <c r="C89" s="239">
        <v>10.199999999999999</v>
      </c>
      <c r="D89" s="241" t="s">
        <v>54</v>
      </c>
      <c r="E89" s="227" t="s">
        <v>291</v>
      </c>
      <c r="F89" s="230" t="s">
        <v>201</v>
      </c>
      <c r="G89" s="32">
        <v>12</v>
      </c>
      <c r="H89" s="82" t="s">
        <v>202</v>
      </c>
      <c r="I89" s="236" t="s">
        <v>371</v>
      </c>
      <c r="J89" s="15"/>
      <c r="K89" s="15"/>
      <c r="L89" s="15"/>
      <c r="M89" s="15"/>
      <c r="N89" s="15"/>
      <c r="O89" s="15">
        <v>1</v>
      </c>
      <c r="P89" s="269"/>
      <c r="Q89" s="106">
        <v>0</v>
      </c>
      <c r="R89" s="106">
        <f t="shared" si="73"/>
        <v>1.6</v>
      </c>
      <c r="S89" s="106">
        <f t="shared" si="74"/>
        <v>3.2</v>
      </c>
      <c r="T89" s="106">
        <f t="shared" si="75"/>
        <v>4.8</v>
      </c>
      <c r="U89" s="106">
        <f t="shared" si="76"/>
        <v>9.6</v>
      </c>
      <c r="V89" s="106">
        <f t="shared" si="77"/>
        <v>16</v>
      </c>
      <c r="W89" s="13"/>
      <c r="X89" s="15">
        <f t="shared" si="31"/>
        <v>0</v>
      </c>
      <c r="Y89" s="15">
        <f t="shared" si="31"/>
        <v>0</v>
      </c>
      <c r="Z89" s="15">
        <f t="shared" si="31"/>
        <v>0</v>
      </c>
      <c r="AA89" s="15">
        <f t="shared" si="31"/>
        <v>0</v>
      </c>
      <c r="AB89" s="15">
        <f t="shared" si="31"/>
        <v>0</v>
      </c>
      <c r="AC89" s="15">
        <f t="shared" si="46"/>
        <v>16</v>
      </c>
      <c r="AD89" s="15">
        <f t="shared" si="32"/>
        <v>16</v>
      </c>
      <c r="AE89" s="280"/>
    </row>
    <row r="90" spans="1:31" ht="69.75" customHeight="1" x14ac:dyDescent="0.25">
      <c r="A90" s="222"/>
      <c r="B90" s="225"/>
      <c r="C90" s="240"/>
      <c r="D90" s="242"/>
      <c r="E90" s="228"/>
      <c r="F90" s="231"/>
      <c r="G90" s="32">
        <v>13</v>
      </c>
      <c r="H90" s="82" t="s">
        <v>376</v>
      </c>
      <c r="I90" s="237"/>
      <c r="J90" s="15"/>
      <c r="K90" s="15"/>
      <c r="L90" s="15"/>
      <c r="M90" s="15"/>
      <c r="N90" s="15"/>
      <c r="O90" s="15">
        <v>1</v>
      </c>
      <c r="P90" s="271"/>
      <c r="Q90" s="106">
        <v>0</v>
      </c>
      <c r="R90" s="106">
        <f>17*0.1</f>
        <v>1.7000000000000002</v>
      </c>
      <c r="S90" s="106">
        <f>17*0.2</f>
        <v>3.4000000000000004</v>
      </c>
      <c r="T90" s="106">
        <f>17*0.3</f>
        <v>5.0999999999999996</v>
      </c>
      <c r="U90" s="106">
        <f>17*0.6</f>
        <v>10.199999999999999</v>
      </c>
      <c r="V90" s="106">
        <f>17*1</f>
        <v>17</v>
      </c>
      <c r="W90" s="13"/>
      <c r="X90" s="15">
        <f t="shared" ref="X90" si="78">J90*Q90</f>
        <v>0</v>
      </c>
      <c r="Y90" s="15">
        <f t="shared" ref="Y90" si="79">K90*R90</f>
        <v>0</v>
      </c>
      <c r="Z90" s="15">
        <f t="shared" ref="Z90" si="80">L90*S90</f>
        <v>0</v>
      </c>
      <c r="AA90" s="15">
        <f t="shared" ref="AA90" si="81">M90*T90</f>
        <v>0</v>
      </c>
      <c r="AB90" s="15">
        <f t="shared" ref="AB90" si="82">N90*U90</f>
        <v>0</v>
      </c>
      <c r="AC90" s="15">
        <f t="shared" ref="AC90" si="83">O90*V90</f>
        <v>17</v>
      </c>
      <c r="AD90" s="15">
        <f t="shared" ref="AD90" si="84">X90+Y90+Z90+AA90+AB90+AC90</f>
        <v>17</v>
      </c>
      <c r="AE90" s="280"/>
    </row>
    <row r="91" spans="1:31" ht="61.5" customHeight="1" x14ac:dyDescent="0.25">
      <c r="A91" s="222"/>
      <c r="B91" s="225"/>
      <c r="C91" s="240"/>
      <c r="D91" s="242"/>
      <c r="E91" s="228"/>
      <c r="F91" s="231"/>
      <c r="G91" s="32">
        <v>14</v>
      </c>
      <c r="H91" s="82" t="s">
        <v>203</v>
      </c>
      <c r="I91" s="237"/>
      <c r="J91" s="15"/>
      <c r="K91" s="15"/>
      <c r="L91" s="15"/>
      <c r="M91" s="15"/>
      <c r="N91" s="15"/>
      <c r="O91" s="15">
        <v>1</v>
      </c>
      <c r="P91" s="270"/>
      <c r="Q91" s="106">
        <v>0</v>
      </c>
      <c r="R91" s="106">
        <f t="shared" ref="R91" si="85">15*0.1</f>
        <v>1.5</v>
      </c>
      <c r="S91" s="106">
        <f t="shared" ref="S91" si="86">15*0.2</f>
        <v>3</v>
      </c>
      <c r="T91" s="106">
        <f t="shared" ref="T91" si="87">15*0.3</f>
        <v>4.5</v>
      </c>
      <c r="U91" s="106">
        <f t="shared" ref="U91" si="88">15*0.6</f>
        <v>9</v>
      </c>
      <c r="V91" s="106">
        <f t="shared" ref="V91" si="89">15*1</f>
        <v>15</v>
      </c>
      <c r="W91" s="13"/>
      <c r="X91" s="15">
        <f t="shared" si="31"/>
        <v>0</v>
      </c>
      <c r="Y91" s="15">
        <f t="shared" si="31"/>
        <v>0</v>
      </c>
      <c r="Z91" s="15">
        <f t="shared" si="31"/>
        <v>0</v>
      </c>
      <c r="AA91" s="15">
        <f t="shared" si="31"/>
        <v>0</v>
      </c>
      <c r="AB91" s="15">
        <f t="shared" si="31"/>
        <v>0</v>
      </c>
      <c r="AC91" s="15">
        <f t="shared" si="46"/>
        <v>15</v>
      </c>
      <c r="AD91" s="15">
        <f t="shared" si="32"/>
        <v>15</v>
      </c>
      <c r="AE91" s="280"/>
    </row>
    <row r="92" spans="1:31" ht="39.75" customHeight="1" x14ac:dyDescent="0.25">
      <c r="A92" s="222"/>
      <c r="B92" s="225"/>
      <c r="C92" s="240"/>
      <c r="D92" s="242"/>
      <c r="E92" s="228"/>
      <c r="F92" s="231"/>
      <c r="G92" s="32">
        <v>15</v>
      </c>
      <c r="H92" s="82" t="s">
        <v>204</v>
      </c>
      <c r="I92" s="237"/>
      <c r="J92" s="15"/>
      <c r="K92" s="15"/>
      <c r="L92" s="15"/>
      <c r="M92" s="15"/>
      <c r="N92" s="15"/>
      <c r="O92" s="15">
        <v>1</v>
      </c>
      <c r="P92" s="269"/>
      <c r="Q92" s="106">
        <v>0</v>
      </c>
      <c r="R92" s="106">
        <f t="shared" ref="R92:R95" si="90">16*0.1</f>
        <v>1.6</v>
      </c>
      <c r="S92" s="106">
        <f t="shared" ref="S92:S95" si="91">16*0.2</f>
        <v>3.2</v>
      </c>
      <c r="T92" s="106">
        <f t="shared" ref="T92:T95" si="92">16*0.3</f>
        <v>4.8</v>
      </c>
      <c r="U92" s="106">
        <f t="shared" ref="U92:U95" si="93">16*0.6</f>
        <v>9.6</v>
      </c>
      <c r="V92" s="106">
        <f t="shared" ref="V92:V95" si="94">16*1</f>
        <v>16</v>
      </c>
      <c r="W92" s="13"/>
      <c r="X92" s="15">
        <f t="shared" si="31"/>
        <v>0</v>
      </c>
      <c r="Y92" s="15">
        <f t="shared" si="31"/>
        <v>0</v>
      </c>
      <c r="Z92" s="15">
        <f t="shared" si="31"/>
        <v>0</v>
      </c>
      <c r="AA92" s="15">
        <f t="shared" si="31"/>
        <v>0</v>
      </c>
      <c r="AB92" s="15">
        <f t="shared" si="31"/>
        <v>0</v>
      </c>
      <c r="AC92" s="15">
        <f t="shared" si="46"/>
        <v>16</v>
      </c>
      <c r="AD92" s="15">
        <f t="shared" si="32"/>
        <v>16</v>
      </c>
      <c r="AE92" s="280"/>
    </row>
    <row r="93" spans="1:31" ht="94.5" customHeight="1" x14ac:dyDescent="0.25">
      <c r="A93" s="222"/>
      <c r="B93" s="225"/>
      <c r="C93" s="240"/>
      <c r="D93" s="242"/>
      <c r="E93" s="228"/>
      <c r="F93" s="231"/>
      <c r="G93" s="32">
        <v>16</v>
      </c>
      <c r="H93" s="82" t="s">
        <v>205</v>
      </c>
      <c r="I93" s="237"/>
      <c r="J93" s="15"/>
      <c r="K93" s="15"/>
      <c r="L93" s="15"/>
      <c r="M93" s="15"/>
      <c r="N93" s="15"/>
      <c r="O93" s="15">
        <v>1</v>
      </c>
      <c r="P93" s="270"/>
      <c r="Q93" s="106">
        <v>0</v>
      </c>
      <c r="R93" s="106">
        <f t="shared" si="90"/>
        <v>1.6</v>
      </c>
      <c r="S93" s="106">
        <f t="shared" si="91"/>
        <v>3.2</v>
      </c>
      <c r="T93" s="106">
        <f t="shared" si="92"/>
        <v>4.8</v>
      </c>
      <c r="U93" s="106">
        <f t="shared" si="93"/>
        <v>9.6</v>
      </c>
      <c r="V93" s="106">
        <f t="shared" si="94"/>
        <v>16</v>
      </c>
      <c r="W93" s="13"/>
      <c r="X93" s="15">
        <f t="shared" si="31"/>
        <v>0</v>
      </c>
      <c r="Y93" s="15">
        <f t="shared" si="31"/>
        <v>0</v>
      </c>
      <c r="Z93" s="15">
        <f t="shared" si="31"/>
        <v>0</v>
      </c>
      <c r="AA93" s="15">
        <f t="shared" si="31"/>
        <v>0</v>
      </c>
      <c r="AB93" s="15">
        <f t="shared" si="31"/>
        <v>0</v>
      </c>
      <c r="AC93" s="15">
        <f t="shared" si="46"/>
        <v>16</v>
      </c>
      <c r="AD93" s="15">
        <f t="shared" si="32"/>
        <v>16</v>
      </c>
      <c r="AE93" s="280"/>
    </row>
    <row r="94" spans="1:31" ht="36" x14ac:dyDescent="0.25">
      <c r="A94" s="222"/>
      <c r="B94" s="225"/>
      <c r="C94" s="240"/>
      <c r="D94" s="242"/>
      <c r="E94" s="228"/>
      <c r="F94" s="231"/>
      <c r="G94" s="32">
        <v>17</v>
      </c>
      <c r="H94" s="89" t="s">
        <v>374</v>
      </c>
      <c r="I94" s="237"/>
      <c r="J94" s="15"/>
      <c r="K94" s="15"/>
      <c r="L94" s="15"/>
      <c r="M94" s="15"/>
      <c r="N94" s="15"/>
      <c r="O94" s="15">
        <v>1</v>
      </c>
      <c r="P94" s="271"/>
      <c r="Q94" s="106">
        <v>0</v>
      </c>
      <c r="R94" s="106">
        <f t="shared" si="90"/>
        <v>1.6</v>
      </c>
      <c r="S94" s="106">
        <f t="shared" si="91"/>
        <v>3.2</v>
      </c>
      <c r="T94" s="106">
        <f t="shared" si="92"/>
        <v>4.8</v>
      </c>
      <c r="U94" s="106">
        <f t="shared" si="93"/>
        <v>9.6</v>
      </c>
      <c r="V94" s="106">
        <f t="shared" si="94"/>
        <v>16</v>
      </c>
      <c r="W94" s="13"/>
      <c r="X94" s="15">
        <f t="shared" ref="X94:X95" si="95">J94*Q94</f>
        <v>0</v>
      </c>
      <c r="Y94" s="15">
        <f t="shared" ref="Y94:Y95" si="96">K94*R94</f>
        <v>0</v>
      </c>
      <c r="Z94" s="15">
        <f t="shared" ref="Z94:Z95" si="97">L94*S94</f>
        <v>0</v>
      </c>
      <c r="AA94" s="15">
        <f t="shared" ref="AA94:AA95" si="98">M94*T94</f>
        <v>0</v>
      </c>
      <c r="AB94" s="15">
        <f t="shared" ref="AB94:AB95" si="99">N94*U94</f>
        <v>0</v>
      </c>
      <c r="AC94" s="15">
        <f t="shared" ref="AC94:AC95" si="100">O94*V94</f>
        <v>16</v>
      </c>
      <c r="AD94" s="15">
        <f t="shared" ref="AD94:AD95" si="101">X94+Y94+Z94+AA94+AB94+AC94</f>
        <v>16</v>
      </c>
      <c r="AE94" s="280"/>
    </row>
    <row r="95" spans="1:31" ht="36" x14ac:dyDescent="0.25">
      <c r="A95" s="223"/>
      <c r="B95" s="226"/>
      <c r="C95" s="244"/>
      <c r="D95" s="243"/>
      <c r="E95" s="229"/>
      <c r="F95" s="232"/>
      <c r="G95" s="32">
        <v>18</v>
      </c>
      <c r="H95" s="89" t="s">
        <v>375</v>
      </c>
      <c r="I95" s="238"/>
      <c r="J95" s="15"/>
      <c r="K95" s="15"/>
      <c r="L95" s="15"/>
      <c r="M95" s="15"/>
      <c r="N95" s="15"/>
      <c r="O95" s="15">
        <v>1</v>
      </c>
      <c r="P95" s="271"/>
      <c r="Q95" s="106">
        <v>0</v>
      </c>
      <c r="R95" s="106">
        <f t="shared" si="90"/>
        <v>1.6</v>
      </c>
      <c r="S95" s="106">
        <f t="shared" si="91"/>
        <v>3.2</v>
      </c>
      <c r="T95" s="106">
        <f t="shared" si="92"/>
        <v>4.8</v>
      </c>
      <c r="U95" s="106">
        <f t="shared" si="93"/>
        <v>9.6</v>
      </c>
      <c r="V95" s="106">
        <f t="shared" si="94"/>
        <v>16</v>
      </c>
      <c r="W95" s="13"/>
      <c r="X95" s="15">
        <f t="shared" si="95"/>
        <v>0</v>
      </c>
      <c r="Y95" s="15">
        <f t="shared" si="96"/>
        <v>0</v>
      </c>
      <c r="Z95" s="15">
        <f t="shared" si="97"/>
        <v>0</v>
      </c>
      <c r="AA95" s="15">
        <f t="shared" si="98"/>
        <v>0</v>
      </c>
      <c r="AB95" s="15">
        <f t="shared" si="99"/>
        <v>0</v>
      </c>
      <c r="AC95" s="15">
        <f t="shared" si="100"/>
        <v>16</v>
      </c>
      <c r="AD95" s="15">
        <f t="shared" si="101"/>
        <v>16</v>
      </c>
      <c r="AE95" s="281"/>
    </row>
    <row r="96" spans="1:31" ht="84.75" customHeight="1" x14ac:dyDescent="0.25">
      <c r="A96" s="284">
        <v>11</v>
      </c>
      <c r="B96" s="282" t="s">
        <v>55</v>
      </c>
      <c r="C96" s="227">
        <v>11.1</v>
      </c>
      <c r="D96" s="230" t="s">
        <v>56</v>
      </c>
      <c r="E96" s="227" t="s">
        <v>292</v>
      </c>
      <c r="F96" s="230" t="s">
        <v>206</v>
      </c>
      <c r="G96" s="32">
        <v>1</v>
      </c>
      <c r="H96" s="82" t="s">
        <v>377</v>
      </c>
      <c r="I96" s="236" t="s">
        <v>378</v>
      </c>
      <c r="J96" s="15"/>
      <c r="K96" s="15"/>
      <c r="L96" s="15"/>
      <c r="M96" s="15"/>
      <c r="N96" s="15"/>
      <c r="O96" s="15">
        <v>1</v>
      </c>
      <c r="P96" s="270"/>
      <c r="Q96" s="106">
        <v>0</v>
      </c>
      <c r="R96" s="106">
        <f>30*0.1</f>
        <v>3</v>
      </c>
      <c r="S96" s="106">
        <f>30*0.2</f>
        <v>6</v>
      </c>
      <c r="T96" s="106">
        <f>30*0.3</f>
        <v>9</v>
      </c>
      <c r="U96" s="106">
        <f>30*0.6</f>
        <v>18</v>
      </c>
      <c r="V96" s="106">
        <f>30*1</f>
        <v>30</v>
      </c>
      <c r="W96" s="13"/>
      <c r="X96" s="15">
        <f t="shared" si="31"/>
        <v>0</v>
      </c>
      <c r="Y96" s="15">
        <f t="shared" si="31"/>
        <v>0</v>
      </c>
      <c r="Z96" s="15">
        <f t="shared" si="31"/>
        <v>0</v>
      </c>
      <c r="AA96" s="15">
        <f t="shared" si="31"/>
        <v>0</v>
      </c>
      <c r="AB96" s="15">
        <f t="shared" si="31"/>
        <v>0</v>
      </c>
      <c r="AC96" s="15">
        <f t="shared" si="46"/>
        <v>30</v>
      </c>
      <c r="AD96" s="15">
        <f t="shared" si="32"/>
        <v>30</v>
      </c>
      <c r="AE96" s="279">
        <f>SUM(AD96:AD102)</f>
        <v>200</v>
      </c>
    </row>
    <row r="97" spans="1:87" ht="96" customHeight="1" x14ac:dyDescent="0.25">
      <c r="A97" s="285"/>
      <c r="B97" s="283"/>
      <c r="C97" s="228"/>
      <c r="D97" s="231"/>
      <c r="E97" s="228"/>
      <c r="F97" s="231"/>
      <c r="G97" s="32">
        <v>2</v>
      </c>
      <c r="H97" s="82" t="s">
        <v>207</v>
      </c>
      <c r="I97" s="237"/>
      <c r="J97" s="15"/>
      <c r="K97" s="15"/>
      <c r="L97" s="15"/>
      <c r="M97" s="15"/>
      <c r="N97" s="15"/>
      <c r="O97" s="15">
        <v>1</v>
      </c>
      <c r="P97" s="269"/>
      <c r="Q97" s="106">
        <v>0</v>
      </c>
      <c r="R97" s="106">
        <f>30*0.1</f>
        <v>3</v>
      </c>
      <c r="S97" s="106">
        <f>30*0.2</f>
        <v>6</v>
      </c>
      <c r="T97" s="106">
        <f>30*0.3</f>
        <v>9</v>
      </c>
      <c r="U97" s="106">
        <f>30*0.6</f>
        <v>18</v>
      </c>
      <c r="V97" s="106">
        <f>30*1</f>
        <v>30</v>
      </c>
      <c r="W97" s="13"/>
      <c r="X97" s="15">
        <f t="shared" si="31"/>
        <v>0</v>
      </c>
      <c r="Y97" s="15">
        <f t="shared" si="31"/>
        <v>0</v>
      </c>
      <c r="Z97" s="15">
        <f t="shared" si="31"/>
        <v>0</v>
      </c>
      <c r="AA97" s="15">
        <f t="shared" si="31"/>
        <v>0</v>
      </c>
      <c r="AB97" s="15">
        <f t="shared" si="31"/>
        <v>0</v>
      </c>
      <c r="AC97" s="15">
        <f t="shared" si="46"/>
        <v>30</v>
      </c>
      <c r="AD97" s="15">
        <f t="shared" si="32"/>
        <v>30</v>
      </c>
      <c r="AE97" s="280"/>
    </row>
    <row r="98" spans="1:87" ht="99" customHeight="1" x14ac:dyDescent="0.25">
      <c r="A98" s="285"/>
      <c r="B98" s="283"/>
      <c r="C98" s="228"/>
      <c r="D98" s="231"/>
      <c r="E98" s="228"/>
      <c r="F98" s="231"/>
      <c r="G98" s="32">
        <v>3</v>
      </c>
      <c r="H98" s="82" t="s">
        <v>208</v>
      </c>
      <c r="I98" s="237"/>
      <c r="J98" s="15"/>
      <c r="K98" s="15"/>
      <c r="L98" s="15"/>
      <c r="M98" s="15"/>
      <c r="N98" s="15"/>
      <c r="O98" s="15">
        <v>1</v>
      </c>
      <c r="P98" s="270"/>
      <c r="Q98" s="106">
        <v>0</v>
      </c>
      <c r="R98" s="106">
        <f>28*0.1</f>
        <v>2.8000000000000003</v>
      </c>
      <c r="S98" s="106">
        <f>28*0.2</f>
        <v>5.6000000000000005</v>
      </c>
      <c r="T98" s="106">
        <f>28*0.3</f>
        <v>8.4</v>
      </c>
      <c r="U98" s="106">
        <f>28*0.6</f>
        <v>16.8</v>
      </c>
      <c r="V98" s="106">
        <f>28*1</f>
        <v>28</v>
      </c>
      <c r="W98" s="13"/>
      <c r="X98" s="15">
        <f t="shared" si="31"/>
        <v>0</v>
      </c>
      <c r="Y98" s="15">
        <f t="shared" si="31"/>
        <v>0</v>
      </c>
      <c r="Z98" s="15">
        <f t="shared" si="31"/>
        <v>0</v>
      </c>
      <c r="AA98" s="15">
        <f t="shared" si="31"/>
        <v>0</v>
      </c>
      <c r="AB98" s="15">
        <f t="shared" si="31"/>
        <v>0</v>
      </c>
      <c r="AC98" s="15">
        <f t="shared" si="46"/>
        <v>28</v>
      </c>
      <c r="AD98" s="15">
        <f t="shared" si="32"/>
        <v>28</v>
      </c>
      <c r="AE98" s="280"/>
    </row>
    <row r="99" spans="1:87" ht="33.75" customHeight="1" x14ac:dyDescent="0.25">
      <c r="A99" s="285"/>
      <c r="B99" s="283"/>
      <c r="C99" s="229"/>
      <c r="D99" s="232"/>
      <c r="E99" s="229"/>
      <c r="F99" s="232"/>
      <c r="G99" s="32">
        <v>4</v>
      </c>
      <c r="H99" s="82" t="s">
        <v>209</v>
      </c>
      <c r="I99" s="238"/>
      <c r="J99" s="15"/>
      <c r="K99" s="15"/>
      <c r="L99" s="15"/>
      <c r="M99" s="15"/>
      <c r="N99" s="15"/>
      <c r="O99" s="15">
        <v>1</v>
      </c>
      <c r="P99" s="269"/>
      <c r="Q99" s="106">
        <v>0</v>
      </c>
      <c r="R99" s="106">
        <f t="shared" ref="R99:R102" si="102">28*0.1</f>
        <v>2.8000000000000003</v>
      </c>
      <c r="S99" s="106">
        <f t="shared" ref="S99:S102" si="103">28*0.2</f>
        <v>5.6000000000000005</v>
      </c>
      <c r="T99" s="106">
        <f t="shared" ref="T99:T102" si="104">28*0.3</f>
        <v>8.4</v>
      </c>
      <c r="U99" s="106">
        <f t="shared" ref="U99:U102" si="105">28*0.6</f>
        <v>16.8</v>
      </c>
      <c r="V99" s="106">
        <f t="shared" ref="V99:V102" si="106">28*1</f>
        <v>28</v>
      </c>
      <c r="W99" s="13"/>
      <c r="X99" s="15">
        <f t="shared" si="31"/>
        <v>0</v>
      </c>
      <c r="Y99" s="15">
        <f t="shared" si="31"/>
        <v>0</v>
      </c>
      <c r="Z99" s="15">
        <f t="shared" si="31"/>
        <v>0</v>
      </c>
      <c r="AA99" s="15">
        <f t="shared" si="31"/>
        <v>0</v>
      </c>
      <c r="AB99" s="15">
        <f t="shared" si="31"/>
        <v>0</v>
      </c>
      <c r="AC99" s="15">
        <f t="shared" si="46"/>
        <v>28</v>
      </c>
      <c r="AD99" s="15">
        <f t="shared" si="32"/>
        <v>28</v>
      </c>
      <c r="AE99" s="280"/>
    </row>
    <row r="100" spans="1:87" ht="63" customHeight="1" x14ac:dyDescent="0.25">
      <c r="A100" s="285"/>
      <c r="B100" s="283"/>
      <c r="C100" s="227">
        <v>11.2</v>
      </c>
      <c r="D100" s="230" t="s">
        <v>57</v>
      </c>
      <c r="E100" s="227" t="s">
        <v>293</v>
      </c>
      <c r="F100" s="230" t="s">
        <v>210</v>
      </c>
      <c r="G100" s="32">
        <v>5</v>
      </c>
      <c r="H100" s="82" t="s">
        <v>379</v>
      </c>
      <c r="I100" s="236" t="s">
        <v>381</v>
      </c>
      <c r="J100" s="15"/>
      <c r="K100" s="15"/>
      <c r="L100" s="15"/>
      <c r="M100" s="15"/>
      <c r="N100" s="15"/>
      <c r="O100" s="15">
        <v>1</v>
      </c>
      <c r="P100" s="270"/>
      <c r="Q100" s="106">
        <v>0</v>
      </c>
      <c r="R100" s="106">
        <f t="shared" si="102"/>
        <v>2.8000000000000003</v>
      </c>
      <c r="S100" s="106">
        <f t="shared" si="103"/>
        <v>5.6000000000000005</v>
      </c>
      <c r="T100" s="106">
        <f t="shared" si="104"/>
        <v>8.4</v>
      </c>
      <c r="U100" s="106">
        <f t="shared" si="105"/>
        <v>16.8</v>
      </c>
      <c r="V100" s="106">
        <f t="shared" si="106"/>
        <v>28</v>
      </c>
      <c r="W100" s="13"/>
      <c r="X100" s="15">
        <f t="shared" si="31"/>
        <v>0</v>
      </c>
      <c r="Y100" s="15">
        <f t="shared" si="31"/>
        <v>0</v>
      </c>
      <c r="Z100" s="15">
        <f t="shared" si="31"/>
        <v>0</v>
      </c>
      <c r="AA100" s="15">
        <f t="shared" si="31"/>
        <v>0</v>
      </c>
      <c r="AB100" s="15">
        <f t="shared" si="31"/>
        <v>0</v>
      </c>
      <c r="AC100" s="15">
        <f t="shared" si="46"/>
        <v>28</v>
      </c>
      <c r="AD100" s="15">
        <f t="shared" si="32"/>
        <v>28</v>
      </c>
      <c r="AE100" s="280"/>
    </row>
    <row r="101" spans="1:87" ht="74.25" customHeight="1" x14ac:dyDescent="0.25">
      <c r="A101" s="285"/>
      <c r="B101" s="283"/>
      <c r="C101" s="228"/>
      <c r="D101" s="231"/>
      <c r="E101" s="228"/>
      <c r="F101" s="231"/>
      <c r="G101" s="32">
        <v>6</v>
      </c>
      <c r="H101" s="82" t="s">
        <v>380</v>
      </c>
      <c r="I101" s="237"/>
      <c r="J101" s="15"/>
      <c r="K101" s="15"/>
      <c r="L101" s="15"/>
      <c r="M101" s="15"/>
      <c r="N101" s="15"/>
      <c r="O101" s="15">
        <v>1</v>
      </c>
      <c r="P101" s="269"/>
      <c r="Q101" s="106">
        <v>0</v>
      </c>
      <c r="R101" s="106">
        <f t="shared" si="102"/>
        <v>2.8000000000000003</v>
      </c>
      <c r="S101" s="106">
        <f t="shared" si="103"/>
        <v>5.6000000000000005</v>
      </c>
      <c r="T101" s="106">
        <f t="shared" si="104"/>
        <v>8.4</v>
      </c>
      <c r="U101" s="106">
        <f t="shared" si="105"/>
        <v>16.8</v>
      </c>
      <c r="V101" s="106">
        <f t="shared" si="106"/>
        <v>28</v>
      </c>
      <c r="W101" s="13"/>
      <c r="X101" s="15">
        <f t="shared" si="31"/>
        <v>0</v>
      </c>
      <c r="Y101" s="15">
        <f t="shared" si="31"/>
        <v>0</v>
      </c>
      <c r="Z101" s="15">
        <f t="shared" si="31"/>
        <v>0</v>
      </c>
      <c r="AA101" s="15">
        <f t="shared" si="31"/>
        <v>0</v>
      </c>
      <c r="AB101" s="15">
        <f t="shared" si="31"/>
        <v>0</v>
      </c>
      <c r="AC101" s="15">
        <f t="shared" si="46"/>
        <v>28</v>
      </c>
      <c r="AD101" s="15">
        <f t="shared" si="32"/>
        <v>28</v>
      </c>
      <c r="AE101" s="280"/>
    </row>
    <row r="102" spans="1:87" ht="67.5" customHeight="1" x14ac:dyDescent="0.25">
      <c r="A102" s="285"/>
      <c r="B102" s="283"/>
      <c r="C102" s="228"/>
      <c r="D102" s="231"/>
      <c r="E102" s="228"/>
      <c r="F102" s="231"/>
      <c r="G102" s="32">
        <v>7</v>
      </c>
      <c r="H102" s="82" t="s">
        <v>211</v>
      </c>
      <c r="I102" s="237"/>
      <c r="J102" s="15"/>
      <c r="K102" s="15"/>
      <c r="L102" s="15"/>
      <c r="M102" s="15"/>
      <c r="N102" s="15"/>
      <c r="O102" s="15">
        <v>1</v>
      </c>
      <c r="P102" s="270"/>
      <c r="Q102" s="106">
        <v>0</v>
      </c>
      <c r="R102" s="106">
        <f t="shared" si="102"/>
        <v>2.8000000000000003</v>
      </c>
      <c r="S102" s="106">
        <f t="shared" si="103"/>
        <v>5.6000000000000005</v>
      </c>
      <c r="T102" s="106">
        <f t="shared" si="104"/>
        <v>8.4</v>
      </c>
      <c r="U102" s="106">
        <f t="shared" si="105"/>
        <v>16.8</v>
      </c>
      <c r="V102" s="106">
        <f t="shared" si="106"/>
        <v>28</v>
      </c>
      <c r="W102" s="13"/>
      <c r="X102" s="15">
        <f t="shared" si="31"/>
        <v>0</v>
      </c>
      <c r="Y102" s="15">
        <f t="shared" si="31"/>
        <v>0</v>
      </c>
      <c r="Z102" s="15">
        <f t="shared" si="31"/>
        <v>0</v>
      </c>
      <c r="AA102" s="15">
        <f t="shared" si="31"/>
        <v>0</v>
      </c>
      <c r="AB102" s="15">
        <f t="shared" si="31"/>
        <v>0</v>
      </c>
      <c r="AC102" s="15">
        <f t="shared" si="46"/>
        <v>28</v>
      </c>
      <c r="AD102" s="15">
        <f t="shared" si="32"/>
        <v>28</v>
      </c>
      <c r="AE102" s="280"/>
    </row>
    <row r="103" spans="1:87" ht="57.75" customHeight="1" x14ac:dyDescent="0.25">
      <c r="A103" s="287">
        <v>12</v>
      </c>
      <c r="B103" s="224" t="s">
        <v>58</v>
      </c>
      <c r="C103" s="227">
        <v>12.1</v>
      </c>
      <c r="D103" s="230" t="s">
        <v>58</v>
      </c>
      <c r="E103" s="227" t="s">
        <v>294</v>
      </c>
      <c r="F103" s="230" t="s">
        <v>212</v>
      </c>
      <c r="G103" s="32">
        <v>1</v>
      </c>
      <c r="H103" s="82" t="s">
        <v>213</v>
      </c>
      <c r="I103" s="286" t="s">
        <v>382</v>
      </c>
      <c r="J103" s="15"/>
      <c r="K103" s="15"/>
      <c r="L103" s="15"/>
      <c r="M103" s="15"/>
      <c r="N103" s="15"/>
      <c r="O103" s="15">
        <v>1</v>
      </c>
      <c r="P103" s="90"/>
      <c r="Q103" s="106">
        <v>0</v>
      </c>
      <c r="R103" s="106">
        <f>33*0.1</f>
        <v>3.3000000000000003</v>
      </c>
      <c r="S103" s="106">
        <f>33*0.2</f>
        <v>6.6000000000000005</v>
      </c>
      <c r="T103" s="106">
        <f>33*0.3</f>
        <v>9.9</v>
      </c>
      <c r="U103" s="106">
        <f>33*0.6</f>
        <v>19.8</v>
      </c>
      <c r="V103" s="106">
        <f>33*1</f>
        <v>33</v>
      </c>
      <c r="W103" s="13"/>
      <c r="X103" s="15">
        <f t="shared" si="31"/>
        <v>0</v>
      </c>
      <c r="Y103" s="15">
        <f t="shared" si="31"/>
        <v>0</v>
      </c>
      <c r="Z103" s="15">
        <f t="shared" si="31"/>
        <v>0</v>
      </c>
      <c r="AA103" s="15">
        <f t="shared" si="31"/>
        <v>0</v>
      </c>
      <c r="AB103" s="15">
        <f t="shared" si="31"/>
        <v>0</v>
      </c>
      <c r="AC103" s="15">
        <f t="shared" si="46"/>
        <v>33</v>
      </c>
      <c r="AD103" s="15">
        <f t="shared" si="32"/>
        <v>33</v>
      </c>
      <c r="AE103" s="278">
        <f>SUM(AD103:AD108)</f>
        <v>200</v>
      </c>
    </row>
    <row r="104" spans="1:87" ht="66" customHeight="1" x14ac:dyDescent="0.25">
      <c r="A104" s="287"/>
      <c r="B104" s="225"/>
      <c r="C104" s="228"/>
      <c r="D104" s="231"/>
      <c r="E104" s="228"/>
      <c r="F104" s="231"/>
      <c r="G104" s="32">
        <v>2</v>
      </c>
      <c r="H104" s="82" t="s">
        <v>214</v>
      </c>
      <c r="I104" s="286"/>
      <c r="J104" s="15"/>
      <c r="K104" s="15"/>
      <c r="L104" s="15"/>
      <c r="M104" s="15"/>
      <c r="N104" s="15"/>
      <c r="O104" s="15">
        <v>1</v>
      </c>
      <c r="P104" s="269"/>
      <c r="Q104" s="106">
        <v>0</v>
      </c>
      <c r="R104" s="106">
        <f>33*0.1</f>
        <v>3.3000000000000003</v>
      </c>
      <c r="S104" s="106">
        <f>33*0.2</f>
        <v>6.6000000000000005</v>
      </c>
      <c r="T104" s="106">
        <f>33*0.3</f>
        <v>9.9</v>
      </c>
      <c r="U104" s="106">
        <f>33*0.6</f>
        <v>19.8</v>
      </c>
      <c r="V104" s="106">
        <f>33*1</f>
        <v>33</v>
      </c>
      <c r="W104" s="13"/>
      <c r="X104" s="15">
        <f t="shared" si="31"/>
        <v>0</v>
      </c>
      <c r="Y104" s="15">
        <f t="shared" si="31"/>
        <v>0</v>
      </c>
      <c r="Z104" s="15">
        <f t="shared" si="31"/>
        <v>0</v>
      </c>
      <c r="AA104" s="15">
        <f t="shared" si="31"/>
        <v>0</v>
      </c>
      <c r="AB104" s="15">
        <f t="shared" si="31"/>
        <v>0</v>
      </c>
      <c r="AC104" s="15">
        <f t="shared" si="46"/>
        <v>33</v>
      </c>
      <c r="AD104" s="15">
        <f t="shared" si="32"/>
        <v>33</v>
      </c>
      <c r="AE104" s="278"/>
    </row>
    <row r="105" spans="1:87" ht="54" customHeight="1" x14ac:dyDescent="0.25">
      <c r="A105" s="287"/>
      <c r="B105" s="225"/>
      <c r="C105" s="228"/>
      <c r="D105" s="231"/>
      <c r="E105" s="228"/>
      <c r="F105" s="231"/>
      <c r="G105" s="32">
        <v>3</v>
      </c>
      <c r="H105" s="82" t="s">
        <v>215</v>
      </c>
      <c r="I105" s="286"/>
      <c r="J105" s="15"/>
      <c r="K105" s="15"/>
      <c r="L105" s="15"/>
      <c r="M105" s="15"/>
      <c r="N105" s="15"/>
      <c r="O105" s="15">
        <v>1</v>
      </c>
      <c r="P105" s="270"/>
      <c r="Q105" s="106">
        <v>0</v>
      </c>
      <c r="R105" s="106">
        <f>35*0.1</f>
        <v>3.5</v>
      </c>
      <c r="S105" s="106">
        <f>35*0.2</f>
        <v>7</v>
      </c>
      <c r="T105" s="106">
        <f>35*0.3</f>
        <v>10.5</v>
      </c>
      <c r="U105" s="106">
        <f>35*0.6</f>
        <v>21</v>
      </c>
      <c r="V105" s="106">
        <f>35*1</f>
        <v>35</v>
      </c>
      <c r="W105" s="13"/>
      <c r="X105" s="15">
        <f t="shared" si="31"/>
        <v>0</v>
      </c>
      <c r="Y105" s="15">
        <f t="shared" si="31"/>
        <v>0</v>
      </c>
      <c r="Z105" s="15">
        <f t="shared" si="31"/>
        <v>0</v>
      </c>
      <c r="AA105" s="15">
        <f t="shared" si="31"/>
        <v>0</v>
      </c>
      <c r="AB105" s="15">
        <f t="shared" si="31"/>
        <v>0</v>
      </c>
      <c r="AC105" s="15">
        <f t="shared" si="46"/>
        <v>35</v>
      </c>
      <c r="AD105" s="15">
        <f t="shared" si="32"/>
        <v>35</v>
      </c>
      <c r="AE105" s="278"/>
    </row>
    <row r="106" spans="1:87" ht="76.5" customHeight="1" x14ac:dyDescent="0.25">
      <c r="A106" s="287"/>
      <c r="B106" s="225"/>
      <c r="C106" s="228"/>
      <c r="D106" s="231"/>
      <c r="E106" s="228"/>
      <c r="F106" s="231"/>
      <c r="G106" s="32">
        <v>4</v>
      </c>
      <c r="H106" s="82" t="s">
        <v>216</v>
      </c>
      <c r="I106" s="286"/>
      <c r="J106" s="15"/>
      <c r="K106" s="15"/>
      <c r="L106" s="15"/>
      <c r="M106" s="15"/>
      <c r="N106" s="15"/>
      <c r="O106" s="15">
        <v>1</v>
      </c>
      <c r="P106" s="269"/>
      <c r="Q106" s="106">
        <v>0</v>
      </c>
      <c r="R106" s="106">
        <f>35*0.1</f>
        <v>3.5</v>
      </c>
      <c r="S106" s="106">
        <f>35*0.2</f>
        <v>7</v>
      </c>
      <c r="T106" s="106">
        <f>35*0.3</f>
        <v>10.5</v>
      </c>
      <c r="U106" s="106">
        <f>35*0.6</f>
        <v>21</v>
      </c>
      <c r="V106" s="106">
        <f>35*1</f>
        <v>35</v>
      </c>
      <c r="W106" s="13"/>
      <c r="X106" s="15">
        <f t="shared" si="31"/>
        <v>0</v>
      </c>
      <c r="Y106" s="15">
        <f t="shared" si="31"/>
        <v>0</v>
      </c>
      <c r="Z106" s="15">
        <f t="shared" si="31"/>
        <v>0</v>
      </c>
      <c r="AA106" s="15">
        <f t="shared" si="31"/>
        <v>0</v>
      </c>
      <c r="AB106" s="15">
        <f t="shared" si="31"/>
        <v>0</v>
      </c>
      <c r="AC106" s="15">
        <f t="shared" si="46"/>
        <v>35</v>
      </c>
      <c r="AD106" s="15">
        <f t="shared" si="32"/>
        <v>35</v>
      </c>
      <c r="AE106" s="278"/>
    </row>
    <row r="107" spans="1:87" ht="99" customHeight="1" x14ac:dyDescent="0.25">
      <c r="A107" s="287"/>
      <c r="B107" s="225"/>
      <c r="C107" s="229"/>
      <c r="D107" s="232"/>
      <c r="E107" s="229"/>
      <c r="F107" s="232"/>
      <c r="G107" s="32">
        <v>5</v>
      </c>
      <c r="H107" s="82" t="s">
        <v>217</v>
      </c>
      <c r="I107" s="286"/>
      <c r="J107" s="15"/>
      <c r="K107" s="15"/>
      <c r="L107" s="15"/>
      <c r="M107" s="15"/>
      <c r="N107" s="15"/>
      <c r="O107" s="15">
        <v>1</v>
      </c>
      <c r="P107" s="270"/>
      <c r="Q107" s="106">
        <v>0</v>
      </c>
      <c r="R107" s="106">
        <f>29*0.1</f>
        <v>2.9000000000000004</v>
      </c>
      <c r="S107" s="106">
        <f>29*0.2</f>
        <v>5.8000000000000007</v>
      </c>
      <c r="T107" s="106">
        <f>29*0.3</f>
        <v>8.6999999999999993</v>
      </c>
      <c r="U107" s="106">
        <f>29*0.6</f>
        <v>17.399999999999999</v>
      </c>
      <c r="V107" s="106">
        <f>29*1</f>
        <v>29</v>
      </c>
      <c r="W107" s="13"/>
      <c r="X107" s="15">
        <f t="shared" si="31"/>
        <v>0</v>
      </c>
      <c r="Y107" s="15">
        <f t="shared" si="31"/>
        <v>0</v>
      </c>
      <c r="Z107" s="15">
        <f t="shared" si="31"/>
        <v>0</v>
      </c>
      <c r="AA107" s="15">
        <f t="shared" si="31"/>
        <v>0</v>
      </c>
      <c r="AB107" s="15">
        <f t="shared" si="31"/>
        <v>0</v>
      </c>
      <c r="AC107" s="15">
        <f t="shared" si="46"/>
        <v>29</v>
      </c>
      <c r="AD107" s="15">
        <f t="shared" si="32"/>
        <v>29</v>
      </c>
      <c r="AE107" s="278"/>
    </row>
    <row r="108" spans="1:87" ht="73.5" customHeight="1" x14ac:dyDescent="0.25">
      <c r="A108" s="287"/>
      <c r="B108" s="225"/>
      <c r="C108" s="17">
        <v>12.2</v>
      </c>
      <c r="D108" s="82" t="s">
        <v>218</v>
      </c>
      <c r="E108" s="32" t="s">
        <v>295</v>
      </c>
      <c r="F108" s="82" t="s">
        <v>163</v>
      </c>
      <c r="G108" s="32">
        <v>6</v>
      </c>
      <c r="H108" s="82" t="s">
        <v>219</v>
      </c>
      <c r="I108" s="286"/>
      <c r="J108" s="15"/>
      <c r="K108" s="15"/>
      <c r="L108" s="15"/>
      <c r="M108" s="15"/>
      <c r="N108" s="15"/>
      <c r="O108" s="15">
        <v>1</v>
      </c>
      <c r="P108" s="91"/>
      <c r="Q108" s="106">
        <v>0</v>
      </c>
      <c r="R108" s="106">
        <f>35*0.1</f>
        <v>3.5</v>
      </c>
      <c r="S108" s="106">
        <f>35*0.2</f>
        <v>7</v>
      </c>
      <c r="T108" s="106">
        <f>35*0.3</f>
        <v>10.5</v>
      </c>
      <c r="U108" s="106">
        <f>35*0.6</f>
        <v>21</v>
      </c>
      <c r="V108" s="106">
        <f>35*1</f>
        <v>35</v>
      </c>
      <c r="W108" s="13"/>
      <c r="X108" s="15">
        <f t="shared" si="31"/>
        <v>0</v>
      </c>
      <c r="Y108" s="15">
        <f t="shared" si="31"/>
        <v>0</v>
      </c>
      <c r="Z108" s="15">
        <f t="shared" si="31"/>
        <v>0</v>
      </c>
      <c r="AA108" s="15">
        <f t="shared" si="31"/>
        <v>0</v>
      </c>
      <c r="AB108" s="15">
        <f t="shared" si="31"/>
        <v>0</v>
      </c>
      <c r="AC108" s="15">
        <f t="shared" si="46"/>
        <v>35</v>
      </c>
      <c r="AD108" s="15">
        <f t="shared" si="32"/>
        <v>35</v>
      </c>
      <c r="AE108" s="278"/>
    </row>
    <row r="109" spans="1:87" ht="26.25" hidden="1" customHeight="1" x14ac:dyDescent="0.25">
      <c r="A109" s="245" t="s">
        <v>21</v>
      </c>
      <c r="B109" s="246"/>
      <c r="C109" s="246"/>
      <c r="D109" s="246"/>
      <c r="E109" s="246"/>
      <c r="F109" s="246"/>
      <c r="G109" s="246"/>
      <c r="H109" s="246"/>
      <c r="I109" s="246"/>
      <c r="J109" s="246"/>
      <c r="K109" s="246"/>
      <c r="L109" s="246"/>
      <c r="M109" s="246"/>
      <c r="N109" s="246"/>
      <c r="O109" s="246"/>
      <c r="P109" s="246"/>
      <c r="Q109" s="246"/>
      <c r="R109" s="246"/>
      <c r="S109" s="246"/>
      <c r="T109" s="246"/>
      <c r="U109" s="246"/>
      <c r="V109" s="246"/>
      <c r="W109" s="246"/>
      <c r="X109" s="246"/>
      <c r="Y109" s="246"/>
      <c r="Z109" s="246"/>
      <c r="AA109" s="246"/>
      <c r="AB109" s="246"/>
      <c r="AC109" s="246"/>
      <c r="AD109" s="247"/>
      <c r="AE109" s="95">
        <f>SUM(AE5:AE108)</f>
        <v>2000</v>
      </c>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9"/>
      <c r="BI109" s="19"/>
      <c r="BJ109" s="19"/>
      <c r="BK109" s="19"/>
      <c r="BL109" s="19"/>
      <c r="BM109" s="19"/>
      <c r="BN109" s="19"/>
      <c r="BO109" s="19"/>
      <c r="BP109" s="19"/>
      <c r="BQ109" s="19"/>
      <c r="BR109" s="19"/>
      <c r="BS109" s="19"/>
      <c r="BT109" s="19"/>
      <c r="BU109" s="19"/>
      <c r="BV109" s="19"/>
      <c r="BW109" s="19"/>
      <c r="BX109" s="19"/>
      <c r="BY109" s="19"/>
      <c r="BZ109" s="19"/>
      <c r="CA109" s="19"/>
      <c r="CB109" s="19"/>
      <c r="CC109" s="19"/>
      <c r="CD109" s="19"/>
      <c r="CE109" s="19"/>
      <c r="CF109" s="19"/>
      <c r="CG109" s="19"/>
      <c r="CH109" s="19"/>
      <c r="CI109" s="19"/>
    </row>
    <row r="110" spans="1:87" ht="15.75" x14ac:dyDescent="0.25">
      <c r="A110" s="331" t="s">
        <v>460</v>
      </c>
      <c r="B110" s="331"/>
      <c r="C110" s="331"/>
      <c r="D110" s="331"/>
      <c r="E110" s="331"/>
      <c r="F110" s="331"/>
      <c r="G110" s="331"/>
      <c r="H110" s="331"/>
      <c r="I110" s="331"/>
      <c r="J110" s="331"/>
      <c r="K110" s="331"/>
      <c r="L110" s="331"/>
      <c r="M110" s="331"/>
      <c r="N110" s="331"/>
      <c r="O110" s="331"/>
      <c r="P110" s="331"/>
      <c r="Q110" s="331"/>
      <c r="R110" s="331"/>
      <c r="S110" s="331"/>
      <c r="T110" s="331"/>
      <c r="U110" s="331"/>
      <c r="V110" s="331"/>
      <c r="W110" s="331"/>
      <c r="X110" s="331"/>
      <c r="Y110" s="331"/>
      <c r="Z110" s="331"/>
      <c r="AA110" s="331"/>
      <c r="AB110" s="331"/>
      <c r="AC110" s="331"/>
      <c r="AD110" s="331"/>
      <c r="AE110" s="330">
        <f>SUM(AE5:AE108)</f>
        <v>2000</v>
      </c>
    </row>
    <row r="111" spans="1:87" s="119" customFormat="1" ht="15.75" x14ac:dyDescent="0.25">
      <c r="A111" s="332"/>
      <c r="B111" s="332"/>
      <c r="C111" s="332"/>
      <c r="D111" s="332"/>
      <c r="E111" s="332"/>
      <c r="F111" s="332"/>
      <c r="G111" s="332"/>
      <c r="H111" s="332"/>
      <c r="I111" s="332"/>
      <c r="J111" s="332"/>
      <c r="K111" s="332"/>
      <c r="L111" s="332"/>
      <c r="M111" s="332"/>
      <c r="N111" s="332"/>
      <c r="O111" s="332"/>
      <c r="P111" s="332"/>
      <c r="Q111" s="332"/>
      <c r="R111" s="332"/>
      <c r="S111" s="332"/>
      <c r="T111" s="332"/>
      <c r="U111" s="332"/>
      <c r="V111" s="332"/>
      <c r="W111" s="332"/>
      <c r="X111" s="332"/>
      <c r="Y111" s="332"/>
      <c r="Z111" s="332"/>
      <c r="AA111" s="332"/>
      <c r="AB111" s="332"/>
      <c r="AC111" s="332"/>
      <c r="AD111" s="332"/>
      <c r="AE111" s="333"/>
    </row>
    <row r="112" spans="1:87" ht="18" customHeight="1" x14ac:dyDescent="0.25">
      <c r="H112" s="7" t="s">
        <v>84</v>
      </c>
      <c r="I112" s="7" t="s">
        <v>83</v>
      </c>
    </row>
    <row r="113" spans="8:9" ht="18" customHeight="1" x14ac:dyDescent="0.25">
      <c r="H113" s="7" t="s">
        <v>81</v>
      </c>
      <c r="I113" s="7" t="s">
        <v>82</v>
      </c>
    </row>
    <row r="114" spans="8:9" ht="18" customHeight="1" x14ac:dyDescent="0.25">
      <c r="H114" s="7" t="s">
        <v>79</v>
      </c>
      <c r="I114" s="7" t="s">
        <v>80</v>
      </c>
    </row>
    <row r="115" spans="8:9" ht="18" customHeight="1" x14ac:dyDescent="0.25">
      <c r="H115" s="7" t="s">
        <v>77</v>
      </c>
      <c r="I115" s="7" t="s">
        <v>78</v>
      </c>
    </row>
    <row r="116" spans="8:9" ht="18" customHeight="1" x14ac:dyDescent="0.25">
      <c r="H116" s="7" t="s">
        <v>75</v>
      </c>
      <c r="I116" s="7" t="s">
        <v>76</v>
      </c>
    </row>
    <row r="117" spans="8:9" ht="28.5" x14ac:dyDescent="0.25"/>
    <row r="118" spans="8:9" ht="28.5" x14ac:dyDescent="0.25"/>
    <row r="119" spans="8:9" ht="28.5" x14ac:dyDescent="0.25"/>
    <row r="120" spans="8:9" ht="28.5" x14ac:dyDescent="0.25"/>
    <row r="121" spans="8:9" ht="28.5" x14ac:dyDescent="0.25"/>
    <row r="122" spans="8:9" ht="28.5" x14ac:dyDescent="0.25"/>
    <row r="123" spans="8:9" ht="28.5" x14ac:dyDescent="0.25"/>
  </sheetData>
  <mergeCells count="234">
    <mergeCell ref="A110:AD110"/>
    <mergeCell ref="AE5:AE25"/>
    <mergeCell ref="AE62:AE71"/>
    <mergeCell ref="AE78:AE95"/>
    <mergeCell ref="A5:A25"/>
    <mergeCell ref="B5:B25"/>
    <mergeCell ref="C23:C25"/>
    <mergeCell ref="D23:D25"/>
    <mergeCell ref="E23:E25"/>
    <mergeCell ref="F23:F25"/>
    <mergeCell ref="A26:A34"/>
    <mergeCell ref="B26:B34"/>
    <mergeCell ref="C32:C34"/>
    <mergeCell ref="D32:D34"/>
    <mergeCell ref="F32:F34"/>
    <mergeCell ref="E32:E34"/>
    <mergeCell ref="C26:C27"/>
    <mergeCell ref="F28:F29"/>
    <mergeCell ref="E28:E29"/>
    <mergeCell ref="D28:D29"/>
    <mergeCell ref="C28:C29"/>
    <mergeCell ref="F30:F31"/>
    <mergeCell ref="D30:D31"/>
    <mergeCell ref="E30:E31"/>
    <mergeCell ref="C30:C31"/>
    <mergeCell ref="I103:I108"/>
    <mergeCell ref="I63:I64"/>
    <mergeCell ref="I65:I68"/>
    <mergeCell ref="I72:I73"/>
    <mergeCell ref="I75:I76"/>
    <mergeCell ref="I96:I99"/>
    <mergeCell ref="I100:I102"/>
    <mergeCell ref="B103:B108"/>
    <mergeCell ref="A103:A108"/>
    <mergeCell ref="C62:C64"/>
    <mergeCell ref="F66:F68"/>
    <mergeCell ref="D65:D68"/>
    <mergeCell ref="E66:E68"/>
    <mergeCell ref="C65:C68"/>
    <mergeCell ref="E72:E73"/>
    <mergeCell ref="D72:D73"/>
    <mergeCell ref="C72:C73"/>
    <mergeCell ref="F74:F76"/>
    <mergeCell ref="D74:D76"/>
    <mergeCell ref="E74:E76"/>
    <mergeCell ref="C74:C76"/>
    <mergeCell ref="F103:F107"/>
    <mergeCell ref="E103:E107"/>
    <mergeCell ref="D103:D107"/>
    <mergeCell ref="I30:I31"/>
    <mergeCell ref="I32:I34"/>
    <mergeCell ref="I38:I40"/>
    <mergeCell ref="I41:I43"/>
    <mergeCell ref="I45:I48"/>
    <mergeCell ref="I49:I51"/>
    <mergeCell ref="I52:I53"/>
    <mergeCell ref="I54:I55"/>
    <mergeCell ref="I56:I59"/>
    <mergeCell ref="I5:I7"/>
    <mergeCell ref="I8:I9"/>
    <mergeCell ref="I10:I13"/>
    <mergeCell ref="I14:I15"/>
    <mergeCell ref="I16:I18"/>
    <mergeCell ref="I19:I22"/>
    <mergeCell ref="I23:I24"/>
    <mergeCell ref="I26:I27"/>
    <mergeCell ref="I28:I29"/>
    <mergeCell ref="AE26:AE34"/>
    <mergeCell ref="AE35:AE43"/>
    <mergeCell ref="AE54:AE61"/>
    <mergeCell ref="AE72:AE76"/>
    <mergeCell ref="AE96:AE102"/>
    <mergeCell ref="AE103:AE108"/>
    <mergeCell ref="AE45:AE53"/>
    <mergeCell ref="B54:B61"/>
    <mergeCell ref="A54:A61"/>
    <mergeCell ref="B72:B76"/>
    <mergeCell ref="A72:A76"/>
    <mergeCell ref="B96:B102"/>
    <mergeCell ref="A96:A102"/>
    <mergeCell ref="P65:P66"/>
    <mergeCell ref="P67:P68"/>
    <mergeCell ref="P69:P70"/>
    <mergeCell ref="P72:P73"/>
    <mergeCell ref="P74:P75"/>
    <mergeCell ref="P76:P77"/>
    <mergeCell ref="P79:P81"/>
    <mergeCell ref="P82:P83"/>
    <mergeCell ref="F60:F61"/>
    <mergeCell ref="E60:E61"/>
    <mergeCell ref="D60:D61"/>
    <mergeCell ref="C60:C61"/>
    <mergeCell ref="F62:F64"/>
    <mergeCell ref="E62:E64"/>
    <mergeCell ref="D62:D64"/>
    <mergeCell ref="B35:B43"/>
    <mergeCell ref="A35:A43"/>
    <mergeCell ref="B45:B53"/>
    <mergeCell ref="A45:A53"/>
    <mergeCell ref="P5:P6"/>
    <mergeCell ref="P7:P8"/>
    <mergeCell ref="P9:P10"/>
    <mergeCell ref="P45:P46"/>
    <mergeCell ref="P34:P35"/>
    <mergeCell ref="P36:P37"/>
    <mergeCell ref="P38:P39"/>
    <mergeCell ref="P40:P41"/>
    <mergeCell ref="P11:P12"/>
    <mergeCell ref="P14:P15"/>
    <mergeCell ref="P16:P17"/>
    <mergeCell ref="P18:P19"/>
    <mergeCell ref="P47:P48"/>
    <mergeCell ref="P20:P21"/>
    <mergeCell ref="P22:P23"/>
    <mergeCell ref="P24:P26"/>
    <mergeCell ref="P27:P28"/>
    <mergeCell ref="P61:P62"/>
    <mergeCell ref="P63:P64"/>
    <mergeCell ref="P106:P107"/>
    <mergeCell ref="P85:P86"/>
    <mergeCell ref="P89:P91"/>
    <mergeCell ref="P92:P93"/>
    <mergeCell ref="P94:P96"/>
    <mergeCell ref="P97:P98"/>
    <mergeCell ref="P99:P100"/>
    <mergeCell ref="P101:P102"/>
    <mergeCell ref="P104:P105"/>
    <mergeCell ref="P53:P54"/>
    <mergeCell ref="P55:P56"/>
    <mergeCell ref="P57:P58"/>
    <mergeCell ref="P43:P44"/>
    <mergeCell ref="P59:P60"/>
    <mergeCell ref="P29:P30"/>
    <mergeCell ref="P31:P32"/>
    <mergeCell ref="P49:P50"/>
    <mergeCell ref="P51:P52"/>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J3:O3"/>
    <mergeCell ref="A109:AD109"/>
    <mergeCell ref="F5:F7"/>
    <mergeCell ref="E5:E7"/>
    <mergeCell ref="D5:D7"/>
    <mergeCell ref="C5:C7"/>
    <mergeCell ref="F10:F13"/>
    <mergeCell ref="E10:E13"/>
    <mergeCell ref="D10:D13"/>
    <mergeCell ref="C10:C13"/>
    <mergeCell ref="F19:F22"/>
    <mergeCell ref="E19:E22"/>
    <mergeCell ref="D19:D22"/>
    <mergeCell ref="C19:C22"/>
    <mergeCell ref="F8:F9"/>
    <mergeCell ref="E8:E9"/>
    <mergeCell ref="D8:D9"/>
    <mergeCell ref="C8:C9"/>
    <mergeCell ref="F14:F18"/>
    <mergeCell ref="D14:D18"/>
    <mergeCell ref="C14:C18"/>
    <mergeCell ref="E14:E18"/>
    <mergeCell ref="F26:F27"/>
    <mergeCell ref="E26:E27"/>
    <mergeCell ref="D26:D27"/>
    <mergeCell ref="F45:F48"/>
    <mergeCell ref="E45:E48"/>
    <mergeCell ref="D45:D48"/>
    <mergeCell ref="C45:C48"/>
    <mergeCell ref="F49:F51"/>
    <mergeCell ref="E49:E51"/>
    <mergeCell ref="D49:D51"/>
    <mergeCell ref="C49:C51"/>
    <mergeCell ref="F38:F40"/>
    <mergeCell ref="E38:E40"/>
    <mergeCell ref="D38:D40"/>
    <mergeCell ref="C38:C40"/>
    <mergeCell ref="F41:F43"/>
    <mergeCell ref="E41:E43"/>
    <mergeCell ref="D41:D43"/>
    <mergeCell ref="C41:C43"/>
    <mergeCell ref="F52:F53"/>
    <mergeCell ref="E52:E53"/>
    <mergeCell ref="D52:D53"/>
    <mergeCell ref="C52:C53"/>
    <mergeCell ref="F54:F55"/>
    <mergeCell ref="E54:E55"/>
    <mergeCell ref="D54:D55"/>
    <mergeCell ref="C54:C55"/>
    <mergeCell ref="F56:F59"/>
    <mergeCell ref="E56:E59"/>
    <mergeCell ref="D56:D59"/>
    <mergeCell ref="C56:C59"/>
    <mergeCell ref="C103:C107"/>
    <mergeCell ref="F96:F99"/>
    <mergeCell ref="E96:E99"/>
    <mergeCell ref="D96:D99"/>
    <mergeCell ref="C96:C99"/>
    <mergeCell ref="F100:F102"/>
    <mergeCell ref="E100:E102"/>
    <mergeCell ref="D100:D102"/>
    <mergeCell ref="C100:C102"/>
    <mergeCell ref="A62:A71"/>
    <mergeCell ref="B62:B71"/>
    <mergeCell ref="C69:C71"/>
    <mergeCell ref="D69:D71"/>
    <mergeCell ref="E69:E71"/>
    <mergeCell ref="F69:F71"/>
    <mergeCell ref="I69:I71"/>
    <mergeCell ref="E78:E87"/>
    <mergeCell ref="F78:F87"/>
    <mergeCell ref="I79:I87"/>
    <mergeCell ref="B78:B95"/>
    <mergeCell ref="A78:A95"/>
    <mergeCell ref="C78:C88"/>
    <mergeCell ref="D78:D88"/>
    <mergeCell ref="I89:I95"/>
    <mergeCell ref="F89:F95"/>
    <mergeCell ref="D89:D95"/>
    <mergeCell ref="E89:E95"/>
    <mergeCell ref="C89:C95"/>
    <mergeCell ref="F72:F73"/>
  </mergeCells>
  <conditionalFormatting sqref="K5:O108">
    <cfRule type="cellIs" dxfId="0" priority="16" operator="equal">
      <formula>$V$5</formula>
    </cfRule>
  </conditionalFormatting>
  <conditionalFormatting sqref="K5:K108">
    <cfRule type="colorScale" priority="140">
      <colorScale>
        <cfvo type="min"/>
        <cfvo type="percentile" val="50"/>
        <cfvo type="max"/>
        <color rgb="FFF8696B"/>
        <color rgb="FFFCFCFF"/>
        <color rgb="FF63BE7B"/>
      </colorScale>
    </cfRule>
  </conditionalFormatting>
  <conditionalFormatting sqref="L5:L108">
    <cfRule type="colorScale" priority="141">
      <colorScale>
        <cfvo type="min"/>
        <cfvo type="percentile" val="50"/>
        <cfvo type="max"/>
        <color rgb="FFF8696B"/>
        <color rgb="FFFCFCFF"/>
        <color rgb="FF63BE7B"/>
      </colorScale>
    </cfRule>
  </conditionalFormatting>
  <conditionalFormatting sqref="M5:M108">
    <cfRule type="colorScale" priority="142">
      <colorScale>
        <cfvo type="min"/>
        <cfvo type="percentile" val="50"/>
        <cfvo type="max"/>
        <color rgb="FFF8696B"/>
        <color rgb="FFFCFCFF"/>
        <color rgb="FF63BE7B"/>
      </colorScale>
    </cfRule>
  </conditionalFormatting>
  <conditionalFormatting sqref="N5:N108">
    <cfRule type="colorScale" priority="143">
      <colorScale>
        <cfvo type="min"/>
        <cfvo type="percentile" val="50"/>
        <cfvo type="max"/>
        <color rgb="FFF8696B"/>
        <color rgb="FFFCFCFF"/>
        <color rgb="FF63BE7B"/>
      </colorScale>
    </cfRule>
  </conditionalFormatting>
  <conditionalFormatting sqref="O5:O108">
    <cfRule type="colorScale" priority="144">
      <colorScale>
        <cfvo type="min"/>
        <cfvo type="percentile" val="50"/>
        <cfvo type="max"/>
        <color rgb="FFF8696B"/>
        <color rgb="FFFCFCFF"/>
        <color rgb="FF63BE7B"/>
      </colorScale>
    </cfRule>
  </conditionalFormatting>
  <conditionalFormatting sqref="J5:J108">
    <cfRule type="colorScale" priority="145">
      <colorScale>
        <cfvo type="min"/>
        <cfvo type="percentile" val="50"/>
        <cfvo type="max"/>
        <color rgb="FFF8696B"/>
        <color rgb="FFFCFCFF"/>
        <color rgb="FF63BE7B"/>
      </colorScale>
    </cfRule>
  </conditionalFormatting>
  <pageMargins left="0.7" right="0.7" top="0.75" bottom="0.75" header="0.3" footer="0.3"/>
  <pageSetup scale="8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52"/>
  <sheetViews>
    <sheetView zoomScale="70" zoomScaleNormal="70" workbookViewId="0">
      <selection activeCell="D19" sqref="D19"/>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298" t="s">
        <v>309</v>
      </c>
      <c r="C2" s="298"/>
      <c r="D2" s="298"/>
    </row>
    <row r="3" spans="2:4" ht="15.75" thickBot="1" x14ac:dyDescent="0.3">
      <c r="B3" s="63"/>
      <c r="C3" s="63"/>
      <c r="D3" s="63"/>
    </row>
    <row r="4" spans="2:4" ht="15.75" thickBot="1" x14ac:dyDescent="0.3">
      <c r="B4" s="58" t="s">
        <v>303</v>
      </c>
      <c r="C4" s="59" t="s">
        <v>304</v>
      </c>
      <c r="D4" s="99" t="s">
        <v>305</v>
      </c>
    </row>
    <row r="5" spans="2:4" ht="15.75" thickBot="1" x14ac:dyDescent="0.3">
      <c r="B5" s="60" t="s">
        <v>301</v>
      </c>
      <c r="C5" s="100">
        <f t="shared" ref="C5:C16" si="0">D5/2000</f>
        <v>0.12</v>
      </c>
      <c r="D5" s="101">
        <v>240</v>
      </c>
    </row>
    <row r="6" spans="2:4" ht="15.75" thickBot="1" x14ac:dyDescent="0.3">
      <c r="B6" s="61" t="s">
        <v>306</v>
      </c>
      <c r="C6" s="102">
        <f t="shared" si="0"/>
        <v>0.1</v>
      </c>
      <c r="D6" s="103">
        <v>200</v>
      </c>
    </row>
    <row r="7" spans="2:4" ht="15.75" thickBot="1" x14ac:dyDescent="0.3">
      <c r="B7" s="60" t="s">
        <v>32</v>
      </c>
      <c r="C7" s="100">
        <f t="shared" si="0"/>
        <v>7.0000000000000007E-2</v>
      </c>
      <c r="D7" s="101">
        <v>140</v>
      </c>
    </row>
    <row r="8" spans="2:4" ht="15.75" thickBot="1" x14ac:dyDescent="0.3">
      <c r="B8" s="61" t="s">
        <v>38</v>
      </c>
      <c r="C8" s="102">
        <f t="shared" si="0"/>
        <v>0.01</v>
      </c>
      <c r="D8" s="103">
        <v>20</v>
      </c>
    </row>
    <row r="9" spans="2:4" ht="15.75" thickBot="1" x14ac:dyDescent="0.3">
      <c r="B9" s="60" t="s">
        <v>40</v>
      </c>
      <c r="C9" s="100">
        <f t="shared" si="0"/>
        <v>0.1</v>
      </c>
      <c r="D9" s="101">
        <v>200</v>
      </c>
    </row>
    <row r="10" spans="2:4" ht="15.75" thickBot="1" x14ac:dyDescent="0.3">
      <c r="B10" s="61" t="s">
        <v>43</v>
      </c>
      <c r="C10" s="102">
        <f t="shared" si="0"/>
        <v>0.15</v>
      </c>
      <c r="D10" s="103">
        <v>300</v>
      </c>
    </row>
    <row r="11" spans="2:4" ht="15.75" thickBot="1" x14ac:dyDescent="0.3">
      <c r="B11" s="60" t="s">
        <v>47</v>
      </c>
      <c r="C11" s="100">
        <f t="shared" si="0"/>
        <v>0.05</v>
      </c>
      <c r="D11" s="101">
        <v>100</v>
      </c>
    </row>
    <row r="12" spans="2:4" ht="15.75" thickBot="1" x14ac:dyDescent="0.3">
      <c r="B12" s="61" t="s">
        <v>50</v>
      </c>
      <c r="C12" s="102">
        <f t="shared" si="0"/>
        <v>0.05</v>
      </c>
      <c r="D12" s="103">
        <v>100</v>
      </c>
    </row>
    <row r="13" spans="2:4" ht="15.75" thickBot="1" x14ac:dyDescent="0.3">
      <c r="B13" s="60" t="s">
        <v>52</v>
      </c>
      <c r="C13" s="100">
        <f t="shared" si="0"/>
        <v>0.01</v>
      </c>
      <c r="D13" s="101">
        <v>20</v>
      </c>
    </row>
    <row r="14" spans="2:4" ht="15.75" thickBot="1" x14ac:dyDescent="0.3">
      <c r="B14" s="61" t="s">
        <v>53</v>
      </c>
      <c r="C14" s="102">
        <f t="shared" si="0"/>
        <v>0.14000000000000001</v>
      </c>
      <c r="D14" s="103">
        <v>280</v>
      </c>
    </row>
    <row r="15" spans="2:4" ht="15.75" thickBot="1" x14ac:dyDescent="0.3">
      <c r="B15" s="60" t="s">
        <v>307</v>
      </c>
      <c r="C15" s="100">
        <f t="shared" si="0"/>
        <v>0.1</v>
      </c>
      <c r="D15" s="101">
        <v>200</v>
      </c>
    </row>
    <row r="16" spans="2:4" ht="15.75" thickBot="1" x14ac:dyDescent="0.3">
      <c r="B16" s="61" t="s">
        <v>58</v>
      </c>
      <c r="C16" s="102">
        <f t="shared" si="0"/>
        <v>0.1</v>
      </c>
      <c r="D16" s="103">
        <v>200</v>
      </c>
    </row>
    <row r="17" spans="2:4" ht="15.75" thickBot="1" x14ac:dyDescent="0.3">
      <c r="B17" s="62" t="s">
        <v>308</v>
      </c>
      <c r="C17" s="104">
        <f>SUM(C5:C16)</f>
        <v>1.0000000000000002</v>
      </c>
      <c r="D17" s="105">
        <f>SUM(D5:D16)</f>
        <v>2000</v>
      </c>
    </row>
    <row r="20" spans="2:4" ht="18.75" x14ac:dyDescent="0.3">
      <c r="B20" s="299" t="s">
        <v>310</v>
      </c>
      <c r="C20" s="299"/>
      <c r="D20" s="299"/>
    </row>
    <row r="21" spans="2:4" ht="15.75" thickBot="1" x14ac:dyDescent="0.3"/>
    <row r="22" spans="2:4" ht="15.75" thickBot="1" x14ac:dyDescent="0.3">
      <c r="B22" s="64" t="s">
        <v>311</v>
      </c>
      <c r="C22" s="65" t="s">
        <v>312</v>
      </c>
      <c r="D22" s="66" t="s">
        <v>313</v>
      </c>
    </row>
    <row r="23" spans="2:4" ht="15.75" thickBot="1" x14ac:dyDescent="0.3">
      <c r="B23" s="67">
        <v>1</v>
      </c>
      <c r="C23" s="68" t="s">
        <v>314</v>
      </c>
      <c r="D23" s="68" t="s">
        <v>315</v>
      </c>
    </row>
    <row r="24" spans="2:4" ht="15.75" thickBot="1" x14ac:dyDescent="0.3">
      <c r="B24" s="69">
        <v>2</v>
      </c>
      <c r="C24" s="70" t="s">
        <v>316</v>
      </c>
      <c r="D24" s="70" t="s">
        <v>317</v>
      </c>
    </row>
    <row r="25" spans="2:4" ht="15.75" thickBot="1" x14ac:dyDescent="0.3">
      <c r="B25" s="67">
        <v>3</v>
      </c>
      <c r="C25" s="68" t="s">
        <v>318</v>
      </c>
      <c r="D25" s="68" t="s">
        <v>319</v>
      </c>
    </row>
    <row r="26" spans="2:4" ht="15.75" thickBot="1" x14ac:dyDescent="0.3">
      <c r="B26" s="69">
        <v>4</v>
      </c>
      <c r="C26" s="70" t="s">
        <v>320</v>
      </c>
      <c r="D26" s="70" t="s">
        <v>321</v>
      </c>
    </row>
    <row r="27" spans="2:4" ht="15.75" thickBot="1" x14ac:dyDescent="0.3">
      <c r="B27" s="67">
        <v>5</v>
      </c>
      <c r="C27" s="68" t="s">
        <v>322</v>
      </c>
      <c r="D27" s="68" t="s">
        <v>323</v>
      </c>
    </row>
    <row r="30" spans="2:4" ht="18.75" x14ac:dyDescent="0.3">
      <c r="B30" s="299" t="s">
        <v>324</v>
      </c>
      <c r="C30" s="299"/>
      <c r="D30" s="299"/>
    </row>
    <row r="32" spans="2:4" ht="15.75" x14ac:dyDescent="0.25">
      <c r="B32" s="300" t="s">
        <v>325</v>
      </c>
      <c r="C32" s="300"/>
      <c r="D32" s="300"/>
    </row>
    <row r="33" spans="2:4" x14ac:dyDescent="0.25">
      <c r="B33" s="71"/>
    </row>
    <row r="34" spans="2:4" ht="46.5" customHeight="1" x14ac:dyDescent="0.25">
      <c r="B34" s="297" t="s">
        <v>326</v>
      </c>
      <c r="C34" s="297"/>
      <c r="D34" s="297"/>
    </row>
    <row r="35" spans="2:4" x14ac:dyDescent="0.25">
      <c r="B35" s="71"/>
    </row>
    <row r="36" spans="2:4" ht="45.75" customHeight="1" x14ac:dyDescent="0.25">
      <c r="B36" s="297" t="s">
        <v>327</v>
      </c>
      <c r="C36" s="297"/>
      <c r="D36" s="297"/>
    </row>
    <row r="37" spans="2:4" x14ac:dyDescent="0.25">
      <c r="B37" s="72"/>
      <c r="C37" s="73"/>
      <c r="D37" s="73"/>
    </row>
    <row r="38" spans="2:4" ht="51" customHeight="1" x14ac:dyDescent="0.25">
      <c r="B38" s="297" t="s">
        <v>328</v>
      </c>
      <c r="C38" s="297"/>
      <c r="D38" s="297"/>
    </row>
    <row r="39" spans="2:4" x14ac:dyDescent="0.25">
      <c r="B39" s="72"/>
      <c r="C39" s="73"/>
      <c r="D39" s="73"/>
    </row>
    <row r="40" spans="2:4" ht="54.75" customHeight="1" x14ac:dyDescent="0.25">
      <c r="B40" s="297" t="s">
        <v>329</v>
      </c>
      <c r="C40" s="297"/>
      <c r="D40" s="297"/>
    </row>
    <row r="41" spans="2:4" x14ac:dyDescent="0.25">
      <c r="B41" s="72"/>
      <c r="C41" s="73"/>
      <c r="D41" s="73"/>
    </row>
    <row r="42" spans="2:4" ht="51" customHeight="1" x14ac:dyDescent="0.25">
      <c r="B42" s="297" t="s">
        <v>330</v>
      </c>
      <c r="C42" s="297"/>
      <c r="D42" s="297"/>
    </row>
    <row r="43" spans="2:4" x14ac:dyDescent="0.25">
      <c r="B43" s="72"/>
      <c r="C43" s="72"/>
      <c r="D43" s="72"/>
    </row>
    <row r="44" spans="2:4" ht="15.75" x14ac:dyDescent="0.25">
      <c r="B44" s="74"/>
      <c r="C44" s="75"/>
      <c r="D44" s="75"/>
    </row>
    <row r="45" spans="2:4" ht="15.75" x14ac:dyDescent="0.25">
      <c r="B45" s="302" t="s">
        <v>333</v>
      </c>
      <c r="C45" s="302"/>
      <c r="D45" s="302"/>
    </row>
    <row r="47" spans="2:4" x14ac:dyDescent="0.25">
      <c r="B47" s="76" t="s">
        <v>331</v>
      </c>
      <c r="C47" s="303" t="s">
        <v>332</v>
      </c>
      <c r="D47" s="303"/>
    </row>
    <row r="48" spans="2:4" x14ac:dyDescent="0.25">
      <c r="B48" s="77" t="s">
        <v>84</v>
      </c>
      <c r="C48" s="301" t="s">
        <v>83</v>
      </c>
      <c r="D48" s="301"/>
    </row>
    <row r="49" spans="2:4" x14ac:dyDescent="0.25">
      <c r="B49" s="77" t="s">
        <v>81</v>
      </c>
      <c r="C49" s="301" t="s">
        <v>82</v>
      </c>
      <c r="D49" s="301"/>
    </row>
    <row r="50" spans="2:4" x14ac:dyDescent="0.25">
      <c r="B50" s="77" t="s">
        <v>79</v>
      </c>
      <c r="C50" s="301" t="s">
        <v>80</v>
      </c>
      <c r="D50" s="301"/>
    </row>
    <row r="51" spans="2:4" x14ac:dyDescent="0.25">
      <c r="B51" s="77" t="s">
        <v>77</v>
      </c>
      <c r="C51" s="301" t="s">
        <v>78</v>
      </c>
      <c r="D51" s="301"/>
    </row>
    <row r="52" spans="2:4" x14ac:dyDescent="0.25">
      <c r="B52" s="77" t="s">
        <v>75</v>
      </c>
      <c r="C52" s="301" t="s">
        <v>76</v>
      </c>
      <c r="D52" s="301"/>
    </row>
  </sheetData>
  <mergeCells count="16">
    <mergeCell ref="C50:D50"/>
    <mergeCell ref="C51:D51"/>
    <mergeCell ref="C52:D52"/>
    <mergeCell ref="B45:D45"/>
    <mergeCell ref="B38:D38"/>
    <mergeCell ref="B40:D40"/>
    <mergeCell ref="B42:D42"/>
    <mergeCell ref="C47:D47"/>
    <mergeCell ref="C48:D48"/>
    <mergeCell ref="C49:D49"/>
    <mergeCell ref="B36:D36"/>
    <mergeCell ref="B2:D2"/>
    <mergeCell ref="B20:D20"/>
    <mergeCell ref="B30:D30"/>
    <mergeCell ref="B32:D32"/>
    <mergeCell ref="B34:D3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B13" sqref="B13"/>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309" t="s">
        <v>88</v>
      </c>
      <c r="B1" s="309"/>
    </row>
    <row r="2" spans="1:6" s="4" customFormat="1" ht="27.75" customHeight="1" x14ac:dyDescent="0.25">
      <c r="A2" s="307" t="s">
        <v>17</v>
      </c>
      <c r="B2" s="307"/>
      <c r="C2" s="2"/>
      <c r="D2" s="2"/>
      <c r="E2" s="2"/>
      <c r="F2" s="2"/>
    </row>
    <row r="3" spans="1:6" s="4" customFormat="1" ht="16.5" customHeight="1" x14ac:dyDescent="0.25">
      <c r="A3" s="308" t="s">
        <v>89</v>
      </c>
      <c r="B3" s="308"/>
      <c r="C3" s="2"/>
      <c r="D3" s="2"/>
      <c r="E3" s="2"/>
      <c r="F3" s="2"/>
    </row>
    <row r="4" spans="1:6" s="5" customFormat="1" ht="34.5" customHeight="1" x14ac:dyDescent="0.2">
      <c r="A4" s="29">
        <f>Evaluacion!AE109</f>
        <v>2000</v>
      </c>
      <c r="B4" s="30">
        <f>Referentes!C23</f>
        <v>0</v>
      </c>
      <c r="C4" s="3"/>
      <c r="D4" s="3"/>
      <c r="E4" s="3"/>
      <c r="F4" s="3"/>
    </row>
    <row r="5" spans="1:6" s="5" customFormat="1" ht="34.5" customHeight="1" x14ac:dyDescent="0.2">
      <c r="A5" s="40" t="s">
        <v>90</v>
      </c>
      <c r="B5" s="41" t="s">
        <v>64</v>
      </c>
      <c r="C5" s="3"/>
      <c r="D5" s="3"/>
      <c r="E5" s="3"/>
      <c r="F5" s="3"/>
    </row>
    <row r="6" spans="1:6" s="5" customFormat="1" ht="19.5" customHeight="1" x14ac:dyDescent="0.2">
      <c r="A6" s="305" t="s">
        <v>91</v>
      </c>
      <c r="B6" s="306"/>
      <c r="C6" s="3"/>
      <c r="D6" s="3"/>
      <c r="E6" s="3"/>
      <c r="F6" s="3"/>
    </row>
    <row r="7" spans="1:6" ht="35.25" customHeight="1" x14ac:dyDescent="0.25">
      <c r="A7" s="304"/>
      <c r="B7" s="304"/>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8"/>
  <sheetViews>
    <sheetView zoomScale="70" zoomScaleNormal="70" workbookViewId="0">
      <selection activeCell="D21" sqref="D21"/>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8.28515625" bestFit="1" customWidth="1"/>
  </cols>
  <sheetData>
    <row r="3" spans="1:6" ht="30.75" x14ac:dyDescent="0.25">
      <c r="A3" s="310"/>
      <c r="B3" s="311"/>
      <c r="C3" s="311"/>
      <c r="D3" s="311"/>
      <c r="E3" s="311"/>
      <c r="F3" s="20"/>
    </row>
    <row r="4" spans="1:6" ht="36" customHeight="1" x14ac:dyDescent="0.25">
      <c r="A4" s="312" t="s">
        <v>334</v>
      </c>
      <c r="B4" s="312"/>
      <c r="C4" s="312"/>
      <c r="D4" s="312"/>
      <c r="E4" s="312"/>
    </row>
    <row r="5" spans="1:6" ht="15.75" thickBot="1" x14ac:dyDescent="0.3"/>
    <row r="6" spans="1:6" ht="48" customHeight="1" thickBot="1" x14ac:dyDescent="0.3">
      <c r="A6" s="49" t="s">
        <v>296</v>
      </c>
      <c r="B6" s="49" t="s">
        <v>297</v>
      </c>
      <c r="C6" s="49" t="s">
        <v>298</v>
      </c>
      <c r="D6" s="49" t="s">
        <v>299</v>
      </c>
      <c r="E6" s="49" t="s">
        <v>300</v>
      </c>
    </row>
    <row r="7" spans="1:6" ht="15.75" thickBot="1" x14ac:dyDescent="0.3">
      <c r="A7" s="313">
        <f>'Solicitud de Adhesión'!C7</f>
        <v>0</v>
      </c>
      <c r="B7" s="50" t="s">
        <v>301</v>
      </c>
      <c r="C7" s="51">
        <v>240</v>
      </c>
      <c r="D7" s="51">
        <f>Evaluacion!AE5</f>
        <v>240</v>
      </c>
      <c r="E7" s="52">
        <f>D7/C7</f>
        <v>1</v>
      </c>
    </row>
    <row r="8" spans="1:6" ht="15.75" thickBot="1" x14ac:dyDescent="0.3">
      <c r="A8" s="314"/>
      <c r="B8" s="53" t="s">
        <v>302</v>
      </c>
      <c r="C8" s="57">
        <v>200</v>
      </c>
      <c r="D8" s="54">
        <f>Evaluacion!AE26</f>
        <v>200</v>
      </c>
      <c r="E8" s="55">
        <f t="shared" ref="E8:E18" si="0">D8/C8</f>
        <v>1</v>
      </c>
    </row>
    <row r="9" spans="1:6" ht="15.75" thickBot="1" x14ac:dyDescent="0.3">
      <c r="A9" s="314"/>
      <c r="B9" s="50" t="s">
        <v>32</v>
      </c>
      <c r="C9" s="51">
        <v>140</v>
      </c>
      <c r="D9" s="51">
        <f>Evaluacion!AE35</f>
        <v>140</v>
      </c>
      <c r="E9" s="52">
        <f t="shared" si="0"/>
        <v>1</v>
      </c>
    </row>
    <row r="10" spans="1:6" ht="15.75" thickBot="1" x14ac:dyDescent="0.3">
      <c r="A10" s="314"/>
      <c r="B10" s="53" t="s">
        <v>38</v>
      </c>
      <c r="C10" s="57">
        <v>20</v>
      </c>
      <c r="D10" s="54">
        <f>Evaluacion!AE44</f>
        <v>20</v>
      </c>
      <c r="E10" s="55">
        <f t="shared" si="0"/>
        <v>1</v>
      </c>
    </row>
    <row r="11" spans="1:6" ht="15.75" thickBot="1" x14ac:dyDescent="0.3">
      <c r="A11" s="314"/>
      <c r="B11" s="50" t="s">
        <v>40</v>
      </c>
      <c r="C11" s="51">
        <v>200</v>
      </c>
      <c r="D11" s="51">
        <f>Evaluacion!AE45</f>
        <v>200</v>
      </c>
      <c r="E11" s="52">
        <f t="shared" si="0"/>
        <v>1</v>
      </c>
    </row>
    <row r="12" spans="1:6" ht="15.75" thickBot="1" x14ac:dyDescent="0.3">
      <c r="A12" s="314"/>
      <c r="B12" s="53" t="s">
        <v>43</v>
      </c>
      <c r="C12" s="57">
        <v>300</v>
      </c>
      <c r="D12" s="54">
        <f>Evaluacion!AE54</f>
        <v>300</v>
      </c>
      <c r="E12" s="55">
        <f t="shared" si="0"/>
        <v>1</v>
      </c>
    </row>
    <row r="13" spans="1:6" ht="15.75" thickBot="1" x14ac:dyDescent="0.3">
      <c r="A13" s="314"/>
      <c r="B13" s="50" t="s">
        <v>47</v>
      </c>
      <c r="C13" s="51">
        <v>100</v>
      </c>
      <c r="D13" s="51">
        <f>Evaluacion!AE62</f>
        <v>100</v>
      </c>
      <c r="E13" s="52">
        <f t="shared" si="0"/>
        <v>1</v>
      </c>
    </row>
    <row r="14" spans="1:6" ht="15.75" thickBot="1" x14ac:dyDescent="0.3">
      <c r="A14" s="314"/>
      <c r="B14" s="53" t="s">
        <v>50</v>
      </c>
      <c r="C14" s="57">
        <v>100</v>
      </c>
      <c r="D14" s="54">
        <f>Evaluacion!AE72</f>
        <v>100</v>
      </c>
      <c r="E14" s="55">
        <f t="shared" si="0"/>
        <v>1</v>
      </c>
    </row>
    <row r="15" spans="1:6" ht="15.75" thickBot="1" x14ac:dyDescent="0.3">
      <c r="A15" s="314"/>
      <c r="B15" s="50" t="s">
        <v>52</v>
      </c>
      <c r="C15" s="51">
        <v>20</v>
      </c>
      <c r="D15" s="51">
        <f>Evaluacion!AE77</f>
        <v>20</v>
      </c>
      <c r="E15" s="52">
        <f t="shared" si="0"/>
        <v>1</v>
      </c>
    </row>
    <row r="16" spans="1:6" ht="15.75" thickBot="1" x14ac:dyDescent="0.3">
      <c r="A16" s="314"/>
      <c r="B16" s="56" t="s">
        <v>53</v>
      </c>
      <c r="C16" s="57">
        <v>280</v>
      </c>
      <c r="D16" s="57">
        <f>Evaluacion!AE78</f>
        <v>280</v>
      </c>
      <c r="E16" s="55">
        <f t="shared" si="0"/>
        <v>1</v>
      </c>
    </row>
    <row r="17" spans="1:5" ht="15.75" thickBot="1" x14ac:dyDescent="0.3">
      <c r="A17" s="314"/>
      <c r="B17" s="50" t="s">
        <v>55</v>
      </c>
      <c r="C17" s="51">
        <v>200</v>
      </c>
      <c r="D17" s="51">
        <f>Evaluacion!AE96</f>
        <v>200</v>
      </c>
      <c r="E17" s="52">
        <f t="shared" si="0"/>
        <v>1</v>
      </c>
    </row>
    <row r="18" spans="1:5" ht="15.75" thickBot="1" x14ac:dyDescent="0.3">
      <c r="A18" s="315"/>
      <c r="B18" s="53" t="s">
        <v>58</v>
      </c>
      <c r="C18" s="57">
        <v>200</v>
      </c>
      <c r="D18" s="54">
        <f>Evaluacion!AE103</f>
        <v>200</v>
      </c>
      <c r="E18" s="55">
        <f t="shared" si="0"/>
        <v>1</v>
      </c>
    </row>
  </sheetData>
  <mergeCells count="3">
    <mergeCell ref="A3:E3"/>
    <mergeCell ref="A4:E4"/>
    <mergeCell ref="A7:A18"/>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90" zoomScaleNormal="90" workbookViewId="0">
      <pane ySplit="2" topLeftCell="A3" activePane="bottomLeft" state="frozen"/>
      <selection pane="bottomLeft" activeCell="B7" sqref="B7"/>
    </sheetView>
  </sheetViews>
  <sheetFormatPr baseColWidth="10" defaultRowHeight="15.75" x14ac:dyDescent="0.25"/>
  <cols>
    <col min="1" max="1" width="6.5703125" style="12" customWidth="1"/>
    <col min="2" max="2" width="114.140625" style="12" customWidth="1"/>
    <col min="3" max="3" width="8.7109375" style="12" customWidth="1"/>
    <col min="4" max="11" width="11.42578125" style="20"/>
  </cols>
  <sheetData>
    <row r="1" spans="1:11" ht="77.25" customHeight="1" x14ac:dyDescent="0.25">
      <c r="A1" s="310" t="s">
        <v>66</v>
      </c>
      <c r="B1" s="311"/>
      <c r="C1" s="311"/>
    </row>
    <row r="2" spans="1:11" s="22" customFormat="1" ht="26.25" customHeight="1" x14ac:dyDescent="0.25">
      <c r="A2" s="39" t="s">
        <v>1</v>
      </c>
      <c r="B2" s="316" t="s">
        <v>65</v>
      </c>
      <c r="C2" s="317"/>
      <c r="D2" s="21"/>
      <c r="E2" s="21"/>
      <c r="F2" s="21"/>
      <c r="G2" s="21"/>
      <c r="H2" s="21"/>
      <c r="I2" s="21"/>
      <c r="J2" s="21"/>
      <c r="K2" s="21"/>
    </row>
    <row r="3" spans="1:11" ht="23.25" customHeight="1" x14ac:dyDescent="0.25">
      <c r="A3" s="325" t="s">
        <v>93</v>
      </c>
      <c r="B3" s="325"/>
      <c r="C3" s="8">
        <v>0</v>
      </c>
    </row>
    <row r="4" spans="1:11" ht="31.5" x14ac:dyDescent="0.25">
      <c r="A4" s="23">
        <v>1</v>
      </c>
      <c r="B4" s="33" t="s">
        <v>94</v>
      </c>
      <c r="C4" s="26"/>
    </row>
    <row r="5" spans="1:11" ht="31.5" x14ac:dyDescent="0.25">
      <c r="A5" s="23">
        <v>2</v>
      </c>
      <c r="B5" s="26" t="s">
        <v>95</v>
      </c>
      <c r="C5" s="26"/>
    </row>
    <row r="6" spans="1:11" ht="31.5" x14ac:dyDescent="0.25">
      <c r="A6" s="23">
        <v>3</v>
      </c>
      <c r="B6" s="26" t="s">
        <v>96</v>
      </c>
      <c r="C6" s="26"/>
    </row>
    <row r="7" spans="1:11" ht="31.5" x14ac:dyDescent="0.25">
      <c r="A7" s="23">
        <v>4</v>
      </c>
      <c r="B7" s="26" t="s">
        <v>97</v>
      </c>
      <c r="C7" s="26"/>
    </row>
    <row r="8" spans="1:11" x14ac:dyDescent="0.25">
      <c r="A8" s="23">
        <v>5</v>
      </c>
      <c r="B8" s="26" t="s">
        <v>98</v>
      </c>
      <c r="C8" s="26"/>
    </row>
    <row r="9" spans="1:11" ht="28.5" customHeight="1" x14ac:dyDescent="0.25">
      <c r="A9" s="23">
        <v>6</v>
      </c>
      <c r="B9" s="26" t="s">
        <v>99</v>
      </c>
      <c r="C9" s="26"/>
    </row>
    <row r="10" spans="1:11" x14ac:dyDescent="0.25">
      <c r="A10" s="23">
        <v>7</v>
      </c>
      <c r="B10" s="26" t="s">
        <v>100</v>
      </c>
      <c r="C10" s="26"/>
    </row>
    <row r="11" spans="1:11" x14ac:dyDescent="0.25">
      <c r="A11" s="23">
        <v>8</v>
      </c>
      <c r="B11" s="26" t="s">
        <v>101</v>
      </c>
      <c r="C11" s="26"/>
    </row>
    <row r="12" spans="1:11" ht="31.5" x14ac:dyDescent="0.25">
      <c r="A12" s="23">
        <v>9</v>
      </c>
      <c r="B12" s="26" t="s">
        <v>102</v>
      </c>
      <c r="C12" s="26"/>
    </row>
    <row r="13" spans="1:11" ht="31.5" x14ac:dyDescent="0.25">
      <c r="A13" s="23">
        <v>10</v>
      </c>
      <c r="B13" s="26" t="s">
        <v>103</v>
      </c>
      <c r="C13" s="26"/>
    </row>
    <row r="14" spans="1:11" ht="27" customHeight="1" x14ac:dyDescent="0.25">
      <c r="A14" s="325" t="s">
        <v>220</v>
      </c>
      <c r="B14" s="325"/>
      <c r="C14" s="46">
        <v>0</v>
      </c>
      <c r="D14" s="25"/>
    </row>
    <row r="15" spans="1:11" ht="31.5" x14ac:dyDescent="0.25">
      <c r="A15" s="23">
        <v>1</v>
      </c>
      <c r="B15" s="33" t="s">
        <v>104</v>
      </c>
      <c r="C15" s="26"/>
      <c r="D15" s="24"/>
    </row>
    <row r="16" spans="1:11" ht="31.5" x14ac:dyDescent="0.25">
      <c r="A16" s="23">
        <v>2</v>
      </c>
      <c r="B16" s="31" t="s">
        <v>105</v>
      </c>
      <c r="C16" s="26"/>
      <c r="D16" s="24"/>
    </row>
    <row r="17" spans="1:4" x14ac:dyDescent="0.25">
      <c r="A17" s="23">
        <v>3</v>
      </c>
      <c r="B17" s="34" t="s">
        <v>106</v>
      </c>
      <c r="C17" s="26"/>
      <c r="D17" s="24"/>
    </row>
    <row r="18" spans="1:4" x14ac:dyDescent="0.25">
      <c r="A18" s="23">
        <v>4</v>
      </c>
      <c r="B18" s="26" t="s">
        <v>111</v>
      </c>
      <c r="C18" s="26"/>
    </row>
    <row r="19" spans="1:4" x14ac:dyDescent="0.25">
      <c r="A19" s="23">
        <v>5</v>
      </c>
      <c r="B19" s="23" t="s">
        <v>107</v>
      </c>
      <c r="C19" s="26"/>
    </row>
    <row r="20" spans="1:4" x14ac:dyDescent="0.25">
      <c r="A20" s="23">
        <v>6</v>
      </c>
      <c r="B20" s="23" t="s">
        <v>108</v>
      </c>
      <c r="C20" s="26"/>
    </row>
    <row r="21" spans="1:4" x14ac:dyDescent="0.25">
      <c r="A21" s="23">
        <v>7</v>
      </c>
      <c r="B21" s="23" t="s">
        <v>109</v>
      </c>
      <c r="C21" s="26"/>
    </row>
    <row r="22" spans="1:4" x14ac:dyDescent="0.25">
      <c r="A22" s="23">
        <v>8</v>
      </c>
      <c r="B22" s="23" t="s">
        <v>110</v>
      </c>
      <c r="C22" s="26"/>
    </row>
    <row r="23" spans="1:4" ht="30.75" customHeight="1" x14ac:dyDescent="0.25">
      <c r="A23" s="319" t="s">
        <v>74</v>
      </c>
      <c r="B23" s="319"/>
      <c r="C23" s="47">
        <f>SUM(C3:C22)</f>
        <v>0</v>
      </c>
    </row>
    <row r="24" spans="1:4" x14ac:dyDescent="0.25">
      <c r="C24" s="28"/>
    </row>
  </sheetData>
  <mergeCells count="5">
    <mergeCell ref="A1:C1"/>
    <mergeCell ref="A23:B23"/>
    <mergeCell ref="B2:C2"/>
    <mergeCell ref="A14:B14"/>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70" zoomScaleNormal="70"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0"/>
  </cols>
  <sheetData>
    <row r="1" spans="1:11" ht="77.25" customHeight="1" x14ac:dyDescent="0.25">
      <c r="A1" s="310" t="s">
        <v>86</v>
      </c>
      <c r="B1" s="311"/>
      <c r="C1" s="311"/>
    </row>
    <row r="2" spans="1:11" s="22" customFormat="1" ht="30" customHeight="1" x14ac:dyDescent="0.25">
      <c r="A2" s="316" t="s">
        <v>87</v>
      </c>
      <c r="B2" s="326"/>
      <c r="C2" s="317"/>
      <c r="D2" s="21"/>
      <c r="E2" s="21"/>
      <c r="F2" s="21"/>
      <c r="G2" s="21"/>
      <c r="H2" s="21"/>
      <c r="I2" s="21"/>
      <c r="J2" s="21"/>
      <c r="K2" s="21"/>
    </row>
    <row r="3" spans="1:11" ht="258" customHeight="1" x14ac:dyDescent="0.25">
      <c r="A3" s="327"/>
      <c r="B3" s="328"/>
      <c r="C3" s="329"/>
    </row>
    <row r="4" spans="1:11" ht="30" customHeight="1" x14ac:dyDescent="0.25">
      <c r="A4" s="316" t="s">
        <v>92</v>
      </c>
      <c r="B4" s="326"/>
      <c r="C4" s="317"/>
    </row>
    <row r="5" spans="1:11" ht="258" customHeight="1" x14ac:dyDescent="0.25">
      <c r="A5" s="327"/>
      <c r="B5" s="328"/>
      <c r="C5" s="329"/>
      <c r="G5"/>
      <c r="H5"/>
      <c r="I5"/>
      <c r="J5"/>
      <c r="K5"/>
    </row>
    <row r="6" spans="1:11" x14ac:dyDescent="0.25">
      <c r="A6" s="20"/>
      <c r="B6" s="20"/>
      <c r="C6" s="20"/>
      <c r="G6"/>
      <c r="H6"/>
      <c r="I6"/>
      <c r="J6"/>
      <c r="K6"/>
    </row>
    <row r="7" spans="1:11" x14ac:dyDescent="0.25">
      <c r="A7" s="20"/>
      <c r="B7" s="20"/>
      <c r="C7" s="20"/>
      <c r="G7"/>
      <c r="H7"/>
      <c r="I7"/>
      <c r="J7"/>
      <c r="K7"/>
    </row>
    <row r="8" spans="1:11" x14ac:dyDescent="0.25">
      <c r="A8" s="20"/>
      <c r="B8" s="20"/>
      <c r="C8" s="20"/>
      <c r="G8"/>
      <c r="H8"/>
      <c r="I8"/>
      <c r="J8"/>
      <c r="K8"/>
    </row>
    <row r="9" spans="1:11" x14ac:dyDescent="0.25">
      <c r="A9" s="20"/>
      <c r="B9" s="20"/>
      <c r="C9" s="20"/>
      <c r="G9"/>
      <c r="H9"/>
      <c r="I9"/>
      <c r="J9"/>
      <c r="K9"/>
    </row>
    <row r="10" spans="1:11" x14ac:dyDescent="0.25">
      <c r="A10" s="20"/>
      <c r="B10" s="20"/>
      <c r="C10" s="20"/>
      <c r="G10"/>
      <c r="H10"/>
      <c r="I10"/>
      <c r="J10"/>
      <c r="K10"/>
    </row>
    <row r="11" spans="1:11" x14ac:dyDescent="0.25">
      <c r="C11" s="28"/>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Evaluacion</vt:lpstr>
      <vt:lpstr>Tabla de puntuación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2015-12-17T17:07:34Z</cp:lastPrinted>
  <dcterms:created xsi:type="dcterms:W3CDTF">2014-10-13T14:49:42Z</dcterms:created>
  <dcterms:modified xsi:type="dcterms:W3CDTF">2016-10-10T18:50:24Z</dcterms:modified>
</cp:coreProperties>
</file>