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2\MATRIC~1\"/>
    </mc:Choice>
  </mc:AlternateContent>
  <bookViews>
    <workbookView xWindow="0" yWindow="0" windowWidth="24000" windowHeight="9135"/>
  </bookViews>
  <sheets>
    <sheet name="Instrucciones" sheetId="4" r:id="rId1"/>
    <sheet name="Marco Legal y Normativo" sheetId="12" r:id="rId2"/>
    <sheet name="Solicitud de Adhesión" sheetId="3" r:id="rId3"/>
    <sheet name="Tabla de puntuación" sheetId="14" r:id="rId4"/>
    <sheet name="Evaluacion" sheetId="1" r:id="rId5"/>
    <sheet name="Calificacion" sheetId="10" r:id="rId6"/>
    <sheet name="Segunda condicionante" sheetId="13" r:id="rId7"/>
    <sheet name="Referentes" sheetId="5" r:id="rId8"/>
    <sheet name="Comentarios" sheetId="11" r:id="rId9"/>
  </sheets>
  <externalReferences>
    <externalReference r:id="rId10"/>
  </externalReferences>
  <definedNames>
    <definedName name="_xlnm.Print_Area" localSheetId="5">Calificacion!$A$1:$B$7</definedName>
    <definedName name="_xlnm.Print_Area" localSheetId="8">Comentarios!$A$1:$B$3</definedName>
    <definedName name="_xlnm.Print_Area" localSheetId="4">Evaluacion!$A$1:$AE$134</definedName>
    <definedName name="_xlnm.Print_Area" localSheetId="0">Instrucciones!$A$1:$I$10</definedName>
    <definedName name="_xlnm.Print_Area" localSheetId="1">'Marco Legal y Normativo'!$A$1:$B$33</definedName>
    <definedName name="_xlnm.Print_Area" localSheetId="7">Referentes!$A$1:$B$22</definedName>
    <definedName name="_xlnm.Print_Area" localSheetId="2">'Solicitud de Adhesión'!$A$1:$F$33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14" l="1"/>
  <c r="C17" i="14"/>
  <c r="V133" i="1" l="1"/>
  <c r="U133" i="1"/>
  <c r="T133" i="1"/>
  <c r="S133" i="1"/>
  <c r="R133" i="1"/>
  <c r="V132" i="1"/>
  <c r="U132" i="1"/>
  <c r="T132" i="1"/>
  <c r="S132" i="1"/>
  <c r="R132" i="1"/>
  <c r="V131" i="1"/>
  <c r="U131" i="1"/>
  <c r="T131" i="1"/>
  <c r="S131" i="1"/>
  <c r="R131" i="1"/>
  <c r="V130" i="1"/>
  <c r="U130" i="1"/>
  <c r="T130" i="1"/>
  <c r="S130" i="1"/>
  <c r="R130" i="1"/>
  <c r="V129" i="1"/>
  <c r="U129" i="1"/>
  <c r="T129" i="1"/>
  <c r="S129" i="1"/>
  <c r="R129" i="1"/>
  <c r="V128" i="1"/>
  <c r="U128" i="1"/>
  <c r="T128" i="1"/>
  <c r="S128" i="1"/>
  <c r="R128" i="1"/>
  <c r="V127" i="1"/>
  <c r="U127" i="1"/>
  <c r="T127" i="1"/>
  <c r="S127" i="1"/>
  <c r="R127" i="1"/>
  <c r="V126" i="1"/>
  <c r="U126" i="1"/>
  <c r="T126" i="1"/>
  <c r="S126" i="1"/>
  <c r="R126" i="1"/>
  <c r="V125" i="1"/>
  <c r="U125" i="1"/>
  <c r="T125" i="1"/>
  <c r="S125" i="1"/>
  <c r="R125" i="1"/>
  <c r="V124" i="1"/>
  <c r="U124" i="1"/>
  <c r="T124" i="1"/>
  <c r="S124" i="1"/>
  <c r="R124" i="1"/>
  <c r="V123" i="1"/>
  <c r="U123" i="1"/>
  <c r="T123" i="1"/>
  <c r="S123" i="1"/>
  <c r="R123" i="1"/>
  <c r="V122" i="1"/>
  <c r="U122" i="1"/>
  <c r="T122" i="1"/>
  <c r="S122" i="1"/>
  <c r="R122" i="1"/>
  <c r="V121" i="1"/>
  <c r="U121" i="1"/>
  <c r="T121" i="1"/>
  <c r="S121" i="1"/>
  <c r="R121" i="1"/>
  <c r="V120" i="1"/>
  <c r="U120" i="1"/>
  <c r="T120" i="1"/>
  <c r="S120" i="1"/>
  <c r="R120" i="1"/>
  <c r="V119" i="1"/>
  <c r="U119" i="1"/>
  <c r="T119" i="1"/>
  <c r="S119" i="1"/>
  <c r="R119" i="1"/>
  <c r="V118" i="1"/>
  <c r="U118" i="1"/>
  <c r="T118" i="1"/>
  <c r="S118" i="1"/>
  <c r="R118" i="1"/>
  <c r="V117" i="1"/>
  <c r="U117" i="1"/>
  <c r="T117" i="1"/>
  <c r="S117" i="1"/>
  <c r="R117" i="1"/>
  <c r="V116" i="1"/>
  <c r="U116" i="1"/>
  <c r="T116" i="1"/>
  <c r="S116" i="1"/>
  <c r="R116" i="1"/>
  <c r="V115" i="1"/>
  <c r="U115" i="1"/>
  <c r="T115" i="1"/>
  <c r="S115" i="1"/>
  <c r="R115" i="1"/>
  <c r="V114" i="1"/>
  <c r="U114" i="1"/>
  <c r="T114" i="1"/>
  <c r="S114" i="1"/>
  <c r="R114" i="1"/>
  <c r="V113" i="1"/>
  <c r="U113" i="1"/>
  <c r="T113" i="1"/>
  <c r="S113" i="1"/>
  <c r="R113" i="1"/>
  <c r="V112" i="1"/>
  <c r="U112" i="1"/>
  <c r="T112" i="1"/>
  <c r="S112" i="1"/>
  <c r="R112" i="1"/>
  <c r="V111" i="1"/>
  <c r="U111" i="1"/>
  <c r="T111" i="1"/>
  <c r="S111" i="1"/>
  <c r="R111" i="1"/>
  <c r="V110" i="1"/>
  <c r="U110" i="1"/>
  <c r="T110" i="1"/>
  <c r="S110" i="1"/>
  <c r="R110" i="1"/>
  <c r="V109" i="1"/>
  <c r="U109" i="1"/>
  <c r="T109" i="1"/>
  <c r="S109" i="1"/>
  <c r="R109" i="1"/>
  <c r="V107" i="1"/>
  <c r="U107" i="1"/>
  <c r="T107" i="1"/>
  <c r="S107" i="1"/>
  <c r="R107" i="1"/>
  <c r="V106" i="1"/>
  <c r="U106" i="1"/>
  <c r="T106" i="1"/>
  <c r="S106" i="1"/>
  <c r="R106" i="1"/>
  <c r="V105" i="1"/>
  <c r="U105" i="1"/>
  <c r="T105" i="1"/>
  <c r="S105" i="1"/>
  <c r="R105" i="1"/>
  <c r="V104" i="1"/>
  <c r="U104" i="1"/>
  <c r="T104" i="1"/>
  <c r="S104" i="1"/>
  <c r="R104" i="1"/>
  <c r="V103" i="1"/>
  <c r="U103" i="1"/>
  <c r="T103" i="1"/>
  <c r="S103" i="1"/>
  <c r="R103" i="1"/>
  <c r="V102" i="1"/>
  <c r="U102" i="1"/>
  <c r="T102" i="1"/>
  <c r="S102" i="1"/>
  <c r="R102" i="1"/>
  <c r="V101" i="1"/>
  <c r="U101" i="1"/>
  <c r="T101" i="1"/>
  <c r="S101" i="1"/>
  <c r="R101" i="1"/>
  <c r="V100" i="1"/>
  <c r="U100" i="1"/>
  <c r="T100" i="1"/>
  <c r="S100" i="1"/>
  <c r="R100" i="1"/>
  <c r="V99" i="1"/>
  <c r="U99" i="1"/>
  <c r="T99" i="1"/>
  <c r="S99" i="1"/>
  <c r="R99" i="1"/>
  <c r="V98" i="1"/>
  <c r="U98" i="1"/>
  <c r="T98" i="1"/>
  <c r="S98" i="1"/>
  <c r="R98" i="1"/>
  <c r="V97" i="1"/>
  <c r="U97" i="1"/>
  <c r="T97" i="1"/>
  <c r="S97" i="1"/>
  <c r="R97" i="1"/>
  <c r="V96" i="1"/>
  <c r="U96" i="1"/>
  <c r="T96" i="1"/>
  <c r="S96" i="1"/>
  <c r="R96" i="1"/>
  <c r="V95" i="1"/>
  <c r="U95" i="1"/>
  <c r="T95" i="1"/>
  <c r="S95" i="1"/>
  <c r="R95" i="1"/>
  <c r="V94" i="1"/>
  <c r="U94" i="1"/>
  <c r="T94" i="1"/>
  <c r="S94" i="1"/>
  <c r="R94" i="1"/>
  <c r="V93" i="1"/>
  <c r="U93" i="1"/>
  <c r="T93" i="1"/>
  <c r="S93" i="1"/>
  <c r="R93" i="1"/>
  <c r="V92" i="1"/>
  <c r="U92" i="1"/>
  <c r="T92" i="1"/>
  <c r="S92" i="1"/>
  <c r="R92" i="1"/>
  <c r="V91" i="1"/>
  <c r="U91" i="1"/>
  <c r="T91" i="1"/>
  <c r="S91" i="1"/>
  <c r="R91" i="1"/>
  <c r="V90" i="1"/>
  <c r="U90" i="1"/>
  <c r="T90" i="1"/>
  <c r="S90" i="1"/>
  <c r="R90" i="1"/>
  <c r="V89" i="1"/>
  <c r="U89" i="1"/>
  <c r="T89" i="1"/>
  <c r="S89" i="1"/>
  <c r="R89" i="1"/>
  <c r="V88" i="1"/>
  <c r="U88" i="1"/>
  <c r="T88" i="1"/>
  <c r="S88" i="1"/>
  <c r="R88" i="1"/>
  <c r="V87" i="1"/>
  <c r="U87" i="1"/>
  <c r="T87" i="1"/>
  <c r="S87" i="1"/>
  <c r="R87" i="1"/>
  <c r="V86" i="1"/>
  <c r="U86" i="1"/>
  <c r="T86" i="1"/>
  <c r="S86" i="1"/>
  <c r="R86" i="1"/>
  <c r="V85" i="1"/>
  <c r="U85" i="1"/>
  <c r="T85" i="1"/>
  <c r="S85" i="1"/>
  <c r="R85" i="1"/>
  <c r="V84" i="1"/>
  <c r="U84" i="1"/>
  <c r="T84" i="1"/>
  <c r="S84" i="1"/>
  <c r="R84" i="1"/>
  <c r="V83" i="1"/>
  <c r="U83" i="1"/>
  <c r="T83" i="1"/>
  <c r="S83" i="1"/>
  <c r="R83" i="1"/>
  <c r="V82" i="1"/>
  <c r="U82" i="1"/>
  <c r="T82" i="1"/>
  <c r="S82" i="1"/>
  <c r="R82" i="1"/>
  <c r="V81" i="1"/>
  <c r="U81" i="1"/>
  <c r="T81" i="1"/>
  <c r="S81" i="1"/>
  <c r="R81" i="1"/>
  <c r="V80" i="1"/>
  <c r="U80" i="1"/>
  <c r="T80" i="1"/>
  <c r="S80" i="1"/>
  <c r="R80" i="1"/>
  <c r="V79" i="1"/>
  <c r="U79" i="1"/>
  <c r="T79" i="1"/>
  <c r="S79" i="1"/>
  <c r="R79" i="1"/>
  <c r="V78" i="1"/>
  <c r="U78" i="1"/>
  <c r="T78" i="1"/>
  <c r="S78" i="1"/>
  <c r="R78" i="1"/>
  <c r="V77" i="1"/>
  <c r="U77" i="1"/>
  <c r="T77" i="1"/>
  <c r="S77" i="1"/>
  <c r="R77" i="1"/>
  <c r="V76" i="1"/>
  <c r="U76" i="1"/>
  <c r="T76" i="1"/>
  <c r="S76" i="1"/>
  <c r="R76" i="1"/>
  <c r="V75" i="1"/>
  <c r="U75" i="1"/>
  <c r="T75" i="1"/>
  <c r="S75" i="1"/>
  <c r="R75" i="1"/>
  <c r="V74" i="1"/>
  <c r="U74" i="1"/>
  <c r="T74" i="1"/>
  <c r="S74" i="1"/>
  <c r="R74" i="1"/>
  <c r="V73" i="1"/>
  <c r="U73" i="1"/>
  <c r="T73" i="1"/>
  <c r="S73" i="1"/>
  <c r="R73" i="1"/>
  <c r="V72" i="1"/>
  <c r="U72" i="1"/>
  <c r="T72" i="1"/>
  <c r="S72" i="1"/>
  <c r="R72" i="1"/>
  <c r="V71" i="1"/>
  <c r="U71" i="1"/>
  <c r="T71" i="1"/>
  <c r="S71" i="1"/>
  <c r="R71" i="1"/>
  <c r="V70" i="1"/>
  <c r="U70" i="1"/>
  <c r="T70" i="1"/>
  <c r="S70" i="1"/>
  <c r="R70" i="1"/>
  <c r="V69" i="1"/>
  <c r="U69" i="1"/>
  <c r="T69" i="1"/>
  <c r="S69" i="1"/>
  <c r="R69" i="1"/>
  <c r="V68" i="1"/>
  <c r="U68" i="1"/>
  <c r="T68" i="1"/>
  <c r="S68" i="1"/>
  <c r="R68" i="1"/>
  <c r="V67" i="1"/>
  <c r="U67" i="1"/>
  <c r="T67" i="1"/>
  <c r="S67" i="1"/>
  <c r="R67" i="1"/>
  <c r="V66" i="1"/>
  <c r="U66" i="1"/>
  <c r="T66" i="1"/>
  <c r="S66" i="1"/>
  <c r="R66" i="1"/>
  <c r="V65" i="1"/>
  <c r="U65" i="1"/>
  <c r="T65" i="1"/>
  <c r="S65" i="1"/>
  <c r="R65" i="1"/>
  <c r="V64" i="1"/>
  <c r="U64" i="1"/>
  <c r="T64" i="1"/>
  <c r="S64" i="1"/>
  <c r="R64" i="1"/>
  <c r="V63" i="1"/>
  <c r="U63" i="1"/>
  <c r="T63" i="1"/>
  <c r="S63" i="1"/>
  <c r="R63" i="1"/>
  <c r="V62" i="1"/>
  <c r="U62" i="1"/>
  <c r="T62" i="1"/>
  <c r="S62" i="1"/>
  <c r="R62" i="1"/>
  <c r="V60" i="1"/>
  <c r="U60" i="1"/>
  <c r="T60" i="1"/>
  <c r="S60" i="1"/>
  <c r="R60" i="1"/>
  <c r="V61" i="1"/>
  <c r="U61" i="1"/>
  <c r="T61" i="1"/>
  <c r="S61" i="1"/>
  <c r="R61" i="1"/>
  <c r="V59" i="1"/>
  <c r="U59" i="1"/>
  <c r="T59" i="1"/>
  <c r="S59" i="1"/>
  <c r="R59" i="1"/>
  <c r="V58" i="1"/>
  <c r="U58" i="1"/>
  <c r="T58" i="1"/>
  <c r="S58" i="1"/>
  <c r="R58" i="1"/>
  <c r="V57" i="1"/>
  <c r="U57" i="1"/>
  <c r="T57" i="1"/>
  <c r="S57" i="1"/>
  <c r="R57" i="1"/>
  <c r="V56" i="1"/>
  <c r="U56" i="1"/>
  <c r="T56" i="1"/>
  <c r="S56" i="1"/>
  <c r="R56" i="1"/>
  <c r="V55" i="1"/>
  <c r="U55" i="1"/>
  <c r="T55" i="1"/>
  <c r="S55" i="1"/>
  <c r="R55" i="1"/>
  <c r="V54" i="1"/>
  <c r="U54" i="1"/>
  <c r="T54" i="1"/>
  <c r="S54" i="1"/>
  <c r="R54" i="1"/>
  <c r="V53" i="1"/>
  <c r="U53" i="1"/>
  <c r="T53" i="1"/>
  <c r="S53" i="1"/>
  <c r="R53" i="1"/>
  <c r="V52" i="1"/>
  <c r="U52" i="1"/>
  <c r="T52" i="1"/>
  <c r="S52" i="1"/>
  <c r="R52" i="1"/>
  <c r="V50" i="1"/>
  <c r="U50" i="1"/>
  <c r="T50" i="1"/>
  <c r="S50" i="1"/>
  <c r="R50" i="1"/>
  <c r="V51" i="1"/>
  <c r="U51" i="1"/>
  <c r="T51" i="1"/>
  <c r="S51" i="1"/>
  <c r="R51" i="1"/>
  <c r="V49" i="1"/>
  <c r="U49" i="1"/>
  <c r="T49" i="1"/>
  <c r="S49" i="1"/>
  <c r="R49" i="1"/>
  <c r="V48" i="1"/>
  <c r="U48" i="1"/>
  <c r="T48" i="1"/>
  <c r="S48" i="1"/>
  <c r="R48" i="1"/>
  <c r="V47" i="1"/>
  <c r="U47" i="1"/>
  <c r="T47" i="1"/>
  <c r="S47" i="1"/>
  <c r="R47" i="1"/>
  <c r="V46" i="1"/>
  <c r="U46" i="1"/>
  <c r="T46" i="1"/>
  <c r="S46" i="1"/>
  <c r="R46" i="1"/>
  <c r="V45" i="1"/>
  <c r="U45" i="1"/>
  <c r="T45" i="1"/>
  <c r="S45" i="1"/>
  <c r="R45" i="1"/>
  <c r="V44" i="1"/>
  <c r="U44" i="1"/>
  <c r="T44" i="1"/>
  <c r="S44" i="1"/>
  <c r="R44" i="1"/>
  <c r="V43" i="1"/>
  <c r="U43" i="1"/>
  <c r="T43" i="1"/>
  <c r="S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V32" i="1"/>
  <c r="U32" i="1"/>
  <c r="T32" i="1"/>
  <c r="S32" i="1"/>
  <c r="R32" i="1"/>
  <c r="V31" i="1"/>
  <c r="U31" i="1"/>
  <c r="T31" i="1"/>
  <c r="S31" i="1"/>
  <c r="R31" i="1"/>
  <c r="V30" i="1"/>
  <c r="U30" i="1"/>
  <c r="T30" i="1"/>
  <c r="S30" i="1"/>
  <c r="R30" i="1"/>
  <c r="V29" i="1"/>
  <c r="U29" i="1"/>
  <c r="T29" i="1"/>
  <c r="S29" i="1"/>
  <c r="R29" i="1"/>
  <c r="V28" i="1"/>
  <c r="U28" i="1"/>
  <c r="T28" i="1"/>
  <c r="S28" i="1"/>
  <c r="R28" i="1"/>
  <c r="V27" i="1"/>
  <c r="U27" i="1"/>
  <c r="T27" i="1"/>
  <c r="S27" i="1"/>
  <c r="R27" i="1"/>
  <c r="V26" i="1"/>
  <c r="U26" i="1"/>
  <c r="T26" i="1"/>
  <c r="S26" i="1"/>
  <c r="R26" i="1"/>
  <c r="V25" i="1"/>
  <c r="U25" i="1"/>
  <c r="T25" i="1"/>
  <c r="S25" i="1"/>
  <c r="R25" i="1"/>
  <c r="V24" i="1"/>
  <c r="U24" i="1"/>
  <c r="T24" i="1"/>
  <c r="S24" i="1"/>
  <c r="R24" i="1"/>
  <c r="V23" i="1"/>
  <c r="U23" i="1"/>
  <c r="T23" i="1"/>
  <c r="S23" i="1"/>
  <c r="R23" i="1"/>
  <c r="V22" i="1"/>
  <c r="U22" i="1"/>
  <c r="T22" i="1"/>
  <c r="S22" i="1"/>
  <c r="R22" i="1"/>
  <c r="V21" i="1"/>
  <c r="U21" i="1"/>
  <c r="T21" i="1"/>
  <c r="S21" i="1"/>
  <c r="R21" i="1"/>
  <c r="V20" i="1"/>
  <c r="U20" i="1"/>
  <c r="T20" i="1"/>
  <c r="S20" i="1"/>
  <c r="R20" i="1"/>
  <c r="V19" i="1"/>
  <c r="U19" i="1"/>
  <c r="T19" i="1"/>
  <c r="S19" i="1"/>
  <c r="R19" i="1"/>
  <c r="V18" i="1"/>
  <c r="U18" i="1"/>
  <c r="T18" i="1"/>
  <c r="S18" i="1"/>
  <c r="R18" i="1"/>
  <c r="V17" i="1"/>
  <c r="U17" i="1"/>
  <c r="T17" i="1"/>
  <c r="S17" i="1"/>
  <c r="R17" i="1"/>
  <c r="V16" i="1"/>
  <c r="U16" i="1"/>
  <c r="T16" i="1"/>
  <c r="S16" i="1"/>
  <c r="R16" i="1"/>
  <c r="V15" i="1"/>
  <c r="U15" i="1"/>
  <c r="T15" i="1"/>
  <c r="S15" i="1"/>
  <c r="R15" i="1"/>
  <c r="V14" i="1"/>
  <c r="U14" i="1"/>
  <c r="T14" i="1"/>
  <c r="S14" i="1"/>
  <c r="R14" i="1"/>
  <c r="V13" i="1"/>
  <c r="U13" i="1"/>
  <c r="T13" i="1"/>
  <c r="S13" i="1"/>
  <c r="R13" i="1"/>
  <c r="V12" i="1"/>
  <c r="U12" i="1"/>
  <c r="T12" i="1"/>
  <c r="S12" i="1"/>
  <c r="R12" i="1"/>
  <c r="V11" i="1"/>
  <c r="U11" i="1"/>
  <c r="T11" i="1"/>
  <c r="S11" i="1"/>
  <c r="R11" i="1"/>
  <c r="V10" i="1"/>
  <c r="U10" i="1"/>
  <c r="T10" i="1"/>
  <c r="S10" i="1"/>
  <c r="R10" i="1"/>
  <c r="V9" i="1"/>
  <c r="U9" i="1"/>
  <c r="T9" i="1"/>
  <c r="S9" i="1"/>
  <c r="R9" i="1"/>
  <c r="V8" i="1"/>
  <c r="U8" i="1"/>
  <c r="T8" i="1"/>
  <c r="S8" i="1"/>
  <c r="R8" i="1"/>
  <c r="V7" i="1"/>
  <c r="U7" i="1"/>
  <c r="T7" i="1"/>
  <c r="S7" i="1"/>
  <c r="R7" i="1"/>
  <c r="V6" i="1"/>
  <c r="U6" i="1"/>
  <c r="T6" i="1"/>
  <c r="S6" i="1"/>
  <c r="R6" i="1"/>
  <c r="V5" i="1"/>
  <c r="U5" i="1"/>
  <c r="T5" i="1"/>
  <c r="S5" i="1"/>
  <c r="R5" i="1"/>
  <c r="C19" i="13" l="1"/>
  <c r="A7" i="13"/>
  <c r="C34" i="12"/>
  <c r="AC6" i="1"/>
  <c r="X6" i="1"/>
  <c r="Y6" i="1"/>
  <c r="Z6" i="1"/>
  <c r="AA6" i="1"/>
  <c r="AD6" i="1" s="1"/>
  <c r="AB6" i="1"/>
  <c r="AC7" i="1"/>
  <c r="X7" i="1"/>
  <c r="Y7" i="1"/>
  <c r="Z7" i="1"/>
  <c r="AA7" i="1"/>
  <c r="AB7" i="1"/>
  <c r="AC8" i="1"/>
  <c r="X8" i="1"/>
  <c r="Y8" i="1"/>
  <c r="Z8" i="1"/>
  <c r="AA8" i="1"/>
  <c r="AB8" i="1"/>
  <c r="AC9" i="1"/>
  <c r="X9" i="1"/>
  <c r="Y9" i="1"/>
  <c r="Z9" i="1"/>
  <c r="AA9" i="1"/>
  <c r="AB9" i="1"/>
  <c r="AC10" i="1"/>
  <c r="X10" i="1"/>
  <c r="Y10" i="1"/>
  <c r="Z10" i="1"/>
  <c r="AA10" i="1"/>
  <c r="AB10" i="1"/>
  <c r="AC11" i="1"/>
  <c r="X11" i="1"/>
  <c r="Y11" i="1"/>
  <c r="Z11" i="1"/>
  <c r="AA11" i="1"/>
  <c r="AB11" i="1"/>
  <c r="AC12" i="1"/>
  <c r="X12" i="1"/>
  <c r="Y12" i="1"/>
  <c r="Z12" i="1"/>
  <c r="AA12" i="1"/>
  <c r="AB12" i="1"/>
  <c r="AC13" i="1"/>
  <c r="X13" i="1"/>
  <c r="Y13" i="1"/>
  <c r="Z13" i="1"/>
  <c r="AA13" i="1"/>
  <c r="AB13" i="1"/>
  <c r="AC14" i="1"/>
  <c r="X14" i="1"/>
  <c r="Y14" i="1"/>
  <c r="Z14" i="1"/>
  <c r="AA14" i="1"/>
  <c r="AB14" i="1"/>
  <c r="AC15" i="1"/>
  <c r="X15" i="1"/>
  <c r="Y15" i="1"/>
  <c r="Z15" i="1"/>
  <c r="AA15" i="1"/>
  <c r="AB15" i="1"/>
  <c r="AC16" i="1"/>
  <c r="X16" i="1"/>
  <c r="Y16" i="1"/>
  <c r="Z16" i="1"/>
  <c r="AA16" i="1"/>
  <c r="AB16" i="1"/>
  <c r="AC17" i="1"/>
  <c r="X17" i="1"/>
  <c r="Y17" i="1"/>
  <c r="Z17" i="1"/>
  <c r="AA17" i="1"/>
  <c r="AB17" i="1"/>
  <c r="AC18" i="1"/>
  <c r="X18" i="1"/>
  <c r="Y18" i="1"/>
  <c r="Z18" i="1"/>
  <c r="AA18" i="1"/>
  <c r="AB18" i="1"/>
  <c r="AC19" i="1"/>
  <c r="X19" i="1"/>
  <c r="Y19" i="1"/>
  <c r="Z19" i="1"/>
  <c r="AA19" i="1"/>
  <c r="AB19" i="1"/>
  <c r="AC20" i="1"/>
  <c r="X20" i="1"/>
  <c r="Y20" i="1"/>
  <c r="Z20" i="1"/>
  <c r="AA20" i="1"/>
  <c r="AB20" i="1"/>
  <c r="AC21" i="1"/>
  <c r="X21" i="1"/>
  <c r="Y21" i="1"/>
  <c r="Z21" i="1"/>
  <c r="AA21" i="1"/>
  <c r="AB21" i="1"/>
  <c r="AC22" i="1"/>
  <c r="X22" i="1"/>
  <c r="Y22" i="1"/>
  <c r="Z22" i="1"/>
  <c r="AA22" i="1"/>
  <c r="AD22" i="1" s="1"/>
  <c r="AB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X80" i="1"/>
  <c r="Y80" i="1"/>
  <c r="Z80" i="1"/>
  <c r="AA80" i="1"/>
  <c r="AB80" i="1"/>
  <c r="AC81" i="1"/>
  <c r="AC82" i="1"/>
  <c r="AC83" i="1"/>
  <c r="X83" i="1"/>
  <c r="Y83" i="1"/>
  <c r="Z83" i="1"/>
  <c r="AA83" i="1"/>
  <c r="AB83" i="1"/>
  <c r="AC84" i="1"/>
  <c r="X84" i="1"/>
  <c r="Y84" i="1"/>
  <c r="Z84" i="1"/>
  <c r="AA84" i="1"/>
  <c r="AB84" i="1"/>
  <c r="AC85" i="1"/>
  <c r="X85" i="1"/>
  <c r="Y85" i="1"/>
  <c r="Z85" i="1"/>
  <c r="AA85" i="1"/>
  <c r="AB85" i="1"/>
  <c r="AC86" i="1"/>
  <c r="X86" i="1"/>
  <c r="Y86" i="1"/>
  <c r="Z86" i="1"/>
  <c r="AA86" i="1"/>
  <c r="AB86" i="1"/>
  <c r="AC87" i="1"/>
  <c r="X87" i="1"/>
  <c r="Y87" i="1"/>
  <c r="Z87" i="1"/>
  <c r="AA87" i="1"/>
  <c r="AB87" i="1"/>
  <c r="AC88" i="1"/>
  <c r="X88" i="1"/>
  <c r="Y88" i="1"/>
  <c r="Z88" i="1"/>
  <c r="AA88" i="1"/>
  <c r="AB88" i="1"/>
  <c r="AC89" i="1"/>
  <c r="X89" i="1"/>
  <c r="Y89" i="1"/>
  <c r="Z89" i="1"/>
  <c r="AA89" i="1"/>
  <c r="AB89" i="1"/>
  <c r="AC90" i="1"/>
  <c r="X90" i="1"/>
  <c r="Y90" i="1"/>
  <c r="AD90" i="1" s="1"/>
  <c r="Z90" i="1"/>
  <c r="AA90" i="1"/>
  <c r="AB90" i="1"/>
  <c r="AC91" i="1"/>
  <c r="X91" i="1"/>
  <c r="Y91" i="1"/>
  <c r="Z91" i="1"/>
  <c r="AA91" i="1"/>
  <c r="AB91" i="1"/>
  <c r="AC92" i="1"/>
  <c r="X92" i="1"/>
  <c r="Y92" i="1"/>
  <c r="AD92" i="1" s="1"/>
  <c r="Z92" i="1"/>
  <c r="AA92" i="1"/>
  <c r="AB92" i="1"/>
  <c r="AC93" i="1"/>
  <c r="X93" i="1"/>
  <c r="Y93" i="1"/>
  <c r="Z93" i="1"/>
  <c r="AA93" i="1"/>
  <c r="AB93" i="1"/>
  <c r="AC94" i="1"/>
  <c r="AC95" i="1"/>
  <c r="AC96" i="1"/>
  <c r="AC97" i="1"/>
  <c r="AC98" i="1"/>
  <c r="AC99" i="1"/>
  <c r="AC100" i="1"/>
  <c r="AC101" i="1"/>
  <c r="AC102" i="1"/>
  <c r="AC103" i="1"/>
  <c r="AC104" i="1"/>
  <c r="AC105" i="1"/>
  <c r="AC106" i="1"/>
  <c r="AC107" i="1"/>
  <c r="AC108" i="1"/>
  <c r="AC109" i="1"/>
  <c r="AC110" i="1"/>
  <c r="AC111" i="1"/>
  <c r="AC112" i="1"/>
  <c r="AC113" i="1"/>
  <c r="AC114" i="1"/>
  <c r="AC115" i="1"/>
  <c r="AC116" i="1"/>
  <c r="AC117" i="1"/>
  <c r="AC118" i="1"/>
  <c r="AC119" i="1"/>
  <c r="AC120" i="1"/>
  <c r="AC121" i="1"/>
  <c r="AC122" i="1"/>
  <c r="AC123" i="1"/>
  <c r="AC124" i="1"/>
  <c r="AC125" i="1"/>
  <c r="AC126" i="1"/>
  <c r="AC127" i="1"/>
  <c r="AC128" i="1"/>
  <c r="AC129" i="1"/>
  <c r="AC130" i="1"/>
  <c r="AC131" i="1"/>
  <c r="AC132" i="1"/>
  <c r="AC133"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1" i="1"/>
  <c r="AB82"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1" i="1"/>
  <c r="AA82"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4" i="1"/>
  <c r="AA125" i="1"/>
  <c r="AA126" i="1"/>
  <c r="AA127" i="1"/>
  <c r="AA128" i="1"/>
  <c r="AA129" i="1"/>
  <c r="AA130" i="1"/>
  <c r="AA131" i="1"/>
  <c r="AA132" i="1"/>
  <c r="AA133"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1" i="1"/>
  <c r="Z82"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1" i="1"/>
  <c r="Y82"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1" i="1"/>
  <c r="X82" i="1"/>
  <c r="X94" i="1"/>
  <c r="X95" i="1"/>
  <c r="X96" i="1"/>
  <c r="X97" i="1"/>
  <c r="X98" i="1"/>
  <c r="X99" i="1"/>
  <c r="X100" i="1"/>
  <c r="X101" i="1"/>
  <c r="AD101" i="1" s="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AC5" i="1"/>
  <c r="X5" i="1"/>
  <c r="Y5" i="1"/>
  <c r="Z5" i="1"/>
  <c r="AA5" i="1"/>
  <c r="AB5" i="1"/>
  <c r="C23" i="5"/>
  <c r="B4" i="10"/>
  <c r="AD108" i="1" l="1"/>
  <c r="AD18" i="1"/>
  <c r="AD16" i="1"/>
  <c r="AD127" i="1"/>
  <c r="AD79" i="1"/>
  <c r="AD74" i="1"/>
  <c r="AD66" i="1"/>
  <c r="AD42" i="1"/>
  <c r="AD26" i="1"/>
  <c r="AD133" i="1"/>
  <c r="AD129" i="1"/>
  <c r="AD125" i="1"/>
  <c r="AD121" i="1"/>
  <c r="AD117" i="1"/>
  <c r="AD113" i="1"/>
  <c r="AD105" i="1"/>
  <c r="AD97" i="1"/>
  <c r="AD82" i="1"/>
  <c r="AD73" i="1"/>
  <c r="AD69" i="1"/>
  <c r="AD65" i="1"/>
  <c r="AD61" i="1"/>
  <c r="AD57" i="1"/>
  <c r="AD49" i="1"/>
  <c r="AD45" i="1"/>
  <c r="AD41" i="1"/>
  <c r="AD37" i="1"/>
  <c r="AD33" i="1"/>
  <c r="AD29" i="1"/>
  <c r="AD25" i="1"/>
  <c r="AD123" i="1"/>
  <c r="AD87" i="1"/>
  <c r="AD86" i="1"/>
  <c r="AD14" i="1"/>
  <c r="AD132" i="1"/>
  <c r="AD124" i="1"/>
  <c r="AE123" i="1" s="1"/>
  <c r="D17" i="13" s="1"/>
  <c r="E17" i="13" s="1"/>
  <c r="AD120" i="1"/>
  <c r="AD116" i="1"/>
  <c r="AD112" i="1"/>
  <c r="AD104" i="1"/>
  <c r="AD96" i="1"/>
  <c r="AD81" i="1"/>
  <c r="AD72" i="1"/>
  <c r="AD68" i="1"/>
  <c r="AD64" i="1"/>
  <c r="AD60" i="1"/>
  <c r="AD56" i="1"/>
  <c r="AD52" i="1"/>
  <c r="AD48" i="1"/>
  <c r="AD44" i="1"/>
  <c r="AD40" i="1"/>
  <c r="AD36" i="1"/>
  <c r="AD32" i="1"/>
  <c r="AD28" i="1"/>
  <c r="AD24" i="1"/>
  <c r="AD85" i="1"/>
  <c r="AD84" i="1"/>
  <c r="AD19" i="1"/>
  <c r="AD17" i="1"/>
  <c r="AD15" i="1"/>
  <c r="AD10" i="1"/>
  <c r="AD8" i="1"/>
  <c r="AD131" i="1"/>
  <c r="AD119" i="1"/>
  <c r="AD111" i="1"/>
  <c r="AD103" i="1"/>
  <c r="AD95" i="1"/>
  <c r="AD75" i="1"/>
  <c r="AD71" i="1"/>
  <c r="AD67" i="1"/>
  <c r="AD63" i="1"/>
  <c r="AD59" i="1"/>
  <c r="AD55" i="1"/>
  <c r="AD51" i="1"/>
  <c r="AD47" i="1"/>
  <c r="AD43" i="1"/>
  <c r="AD35" i="1"/>
  <c r="AD31" i="1"/>
  <c r="AD27" i="1"/>
  <c r="AD23" i="1"/>
  <c r="AD70" i="1"/>
  <c r="AD46" i="1"/>
  <c r="AD91" i="1"/>
  <c r="AD89" i="1"/>
  <c r="AD88" i="1"/>
  <c r="AD20" i="1"/>
  <c r="AD9" i="1"/>
  <c r="AD7" i="1"/>
  <c r="AD115" i="1"/>
  <c r="AD107" i="1"/>
  <c r="AD99" i="1"/>
  <c r="AD130" i="1"/>
  <c r="AD126" i="1"/>
  <c r="AD122" i="1"/>
  <c r="AD118" i="1"/>
  <c r="AD114" i="1"/>
  <c r="AD110" i="1"/>
  <c r="AD98" i="1"/>
  <c r="AD94" i="1"/>
  <c r="AD62" i="1"/>
  <c r="AD58" i="1"/>
  <c r="AD50" i="1"/>
  <c r="AD38" i="1"/>
  <c r="AD34" i="1"/>
  <c r="AD53" i="1"/>
  <c r="AD39" i="1"/>
  <c r="AD80" i="1"/>
  <c r="AD21" i="1"/>
  <c r="AD13" i="1"/>
  <c r="AD12" i="1"/>
  <c r="AD11" i="1"/>
  <c r="AD128" i="1"/>
  <c r="AE128" i="1" s="1"/>
  <c r="D18" i="13" s="1"/>
  <c r="E18" i="13" s="1"/>
  <c r="AD109" i="1"/>
  <c r="AD106" i="1"/>
  <c r="AD102" i="1"/>
  <c r="AE101" i="1" s="1"/>
  <c r="D14" i="13" s="1"/>
  <c r="E14" i="13" s="1"/>
  <c r="AD100" i="1"/>
  <c r="AD93" i="1"/>
  <c r="AD83" i="1"/>
  <c r="AD78" i="1"/>
  <c r="AD77" i="1"/>
  <c r="AD76" i="1"/>
  <c r="AE76" i="1" s="1"/>
  <c r="D10" i="13" s="1"/>
  <c r="E10" i="13" s="1"/>
  <c r="AD54" i="1"/>
  <c r="AD30" i="1"/>
  <c r="AD5" i="1"/>
  <c r="AE42" i="1" l="1"/>
  <c r="D8" i="13" s="1"/>
  <c r="E8" i="13" s="1"/>
  <c r="AE108" i="1"/>
  <c r="D16" i="13" s="1"/>
  <c r="E16" i="13" s="1"/>
  <c r="AE94" i="1"/>
  <c r="D13" i="13" s="1"/>
  <c r="E13" i="13" s="1"/>
  <c r="AE54" i="1"/>
  <c r="D9" i="13" s="1"/>
  <c r="E9" i="13" s="1"/>
  <c r="AE106" i="1"/>
  <c r="D15" i="13" s="1"/>
  <c r="E15" i="13" s="1"/>
  <c r="AE83" i="1"/>
  <c r="D12" i="13" s="1"/>
  <c r="E12" i="13" s="1"/>
  <c r="AE77" i="1"/>
  <c r="D11" i="13" s="1"/>
  <c r="E11" i="13" s="1"/>
  <c r="AE5" i="1"/>
  <c r="AE135" i="1" s="1"/>
  <c r="AE134" i="1" l="1"/>
  <c r="A4" i="10" s="1"/>
  <c r="D7" i="13"/>
  <c r="D19" i="13" s="1"/>
  <c r="E7" i="13" l="1"/>
</calcChain>
</file>

<file path=xl/sharedStrings.xml><?xml version="1.0" encoding="utf-8"?>
<sst xmlns="http://schemas.openxmlformats.org/spreadsheetml/2006/main" count="508" uniqueCount="455">
  <si>
    <t>F</t>
  </si>
  <si>
    <t>NO.</t>
  </si>
  <si>
    <t>Misión, visión y valores</t>
  </si>
  <si>
    <t>Gestión empresarial</t>
  </si>
  <si>
    <t>Manuales de organización, políticas y procedimientos</t>
  </si>
  <si>
    <t>Comunicación, transparencia y rendición de cuentas</t>
  </si>
  <si>
    <t>Medidas anticorrupción</t>
  </si>
  <si>
    <t>EVIDENCIAS</t>
  </si>
  <si>
    <t>NE</t>
  </si>
  <si>
    <t>ID</t>
  </si>
  <si>
    <t>DO</t>
  </si>
  <si>
    <t>DP</t>
  </si>
  <si>
    <t>DI</t>
  </si>
  <si>
    <t>MR</t>
  </si>
  <si>
    <t>Observaciones</t>
  </si>
  <si>
    <t>Está legalmente constituido</t>
  </si>
  <si>
    <t>Cumple con las medidas de protección civil requeridas</t>
  </si>
  <si>
    <t>Aplica la normatividad laboral vigente</t>
  </si>
  <si>
    <t>Cumple con la normatividad medio ambiental vigente</t>
  </si>
  <si>
    <t>Sistema Nacional de Certificación Turística</t>
  </si>
  <si>
    <t>GOBERNANZA DE LA ORGANIZACIÓN</t>
  </si>
  <si>
    <t>VALOR EVIDENCIAS</t>
  </si>
  <si>
    <t>PUNTOS OBTENIDOS</t>
  </si>
  <si>
    <t>TOTAL</t>
  </si>
  <si>
    <t>SUMATORIA</t>
  </si>
  <si>
    <t>DERECHOS HUMANOS DE LOS TRABAJADORES</t>
  </si>
  <si>
    <t>NIVEL DE MADUREZ</t>
  </si>
  <si>
    <t>REQUISITOS</t>
  </si>
  <si>
    <t>CRITERIOS DE EVALUACIÓN</t>
  </si>
  <si>
    <t>SUBFACTORES</t>
  </si>
  <si>
    <t>Respeto a los derechos humanos</t>
  </si>
  <si>
    <t>No discriminación y atención a grupos vulnerables</t>
  </si>
  <si>
    <t>Equidad de género</t>
  </si>
  <si>
    <t>Inclusión y accesibilidad de personas con discapacidad</t>
  </si>
  <si>
    <t>Prácticas laborales</t>
  </si>
  <si>
    <t>Derecho de asociación</t>
  </si>
  <si>
    <t>Respeto al derecho laboral de los trabajadores</t>
  </si>
  <si>
    <t>Salud, seguridad e higiene en el trabajo</t>
  </si>
  <si>
    <t>Protección civil</t>
  </si>
  <si>
    <t>Desarrollo humano y formación del personal</t>
  </si>
  <si>
    <t>Inversionistas</t>
  </si>
  <si>
    <t>Proveedores</t>
  </si>
  <si>
    <t>Clientes</t>
  </si>
  <si>
    <t>Prácticas comerciales</t>
  </si>
  <si>
    <t>Competencia</t>
  </si>
  <si>
    <t>Autoridad y legalidad</t>
  </si>
  <si>
    <t>Medio ambiente</t>
  </si>
  <si>
    <t>Desarrollo social y comunitario</t>
  </si>
  <si>
    <t>Procesos y mejora continua</t>
  </si>
  <si>
    <t>SI</t>
  </si>
  <si>
    <t>NO</t>
  </si>
  <si>
    <t>RFC</t>
  </si>
  <si>
    <t>CUMPLIMIENTO DEL MARCO LEGAL Y NORMATIVO</t>
  </si>
  <si>
    <t>Cumplimiento</t>
  </si>
  <si>
    <t>REFERENTES / EQUIVALENCIAS</t>
  </si>
  <si>
    <t>REFERENTE / EQUIVALENCIA</t>
  </si>
  <si>
    <t>Referentes</t>
  </si>
  <si>
    <t>Instrucciones de Llenado</t>
  </si>
  <si>
    <t>Abreviaturas</t>
  </si>
  <si>
    <t xml:space="preserve">Sistema Nacional de Certificación Turística </t>
  </si>
  <si>
    <t>Factor</t>
  </si>
  <si>
    <t>F:</t>
  </si>
  <si>
    <t>SNCT:</t>
  </si>
  <si>
    <t>Grado de Cumplimiento / Evidencias</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</si>
  <si>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</si>
  <si>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</si>
  <si>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</si>
  <si>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</si>
  <si>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</si>
  <si>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</si>
  <si>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</si>
  <si>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</si>
  <si>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</si>
  <si>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</si>
  <si>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</si>
  <si>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</si>
  <si>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</si>
  <si>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</si>
  <si>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</si>
  <si>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</si>
  <si>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</si>
  <si>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</si>
  <si>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RESPUESTA(S) A PREGUNTA(S)</t>
  </si>
  <si>
    <r>
      <t>NMX-CC-9001-IMNC-2008  (Equivalente nacional de ISO 9001:2008).</t>
    </r>
    <r>
      <rPr>
        <sz val="11"/>
        <color theme="1"/>
        <rFont val="Soberana Sans Light"/>
        <family val="3"/>
      </rPr>
      <t xml:space="preserve"> Sistemas de gestión de la calidad. Requisitos</t>
    </r>
  </si>
  <si>
    <r>
      <rPr>
        <b/>
        <sz val="11"/>
        <color theme="1"/>
        <rFont val="Soberana Sans Light"/>
        <family val="3"/>
      </rPr>
      <t xml:space="preserve">NMX-CC-9004-IMNC-2009 </t>
    </r>
    <r>
      <rPr>
        <sz val="11"/>
        <color theme="1"/>
        <rFont val="Soberana Sans Light"/>
        <family val="3"/>
      </rPr>
      <t>Gestión para el éxito sostenido para una organización – Enfoque de gestión de la calidad</t>
    </r>
  </si>
  <si>
    <r>
      <rPr>
        <b/>
        <sz val="11"/>
        <color theme="1"/>
        <rFont val="Soberana Sans Light"/>
        <family val="3"/>
      </rPr>
      <t xml:space="preserve">NMX-CC-10001-INMC-2012 ISO 10001:2007 </t>
    </r>
    <r>
      <rPr>
        <sz val="11"/>
        <color theme="1"/>
        <rFont val="Soberana Sans Light"/>
        <family val="3"/>
      </rPr>
      <t>Gestión de la calidad - Satisfacción del cliente - Directrices para los códigos de conducta de las organizaciones</t>
    </r>
  </si>
  <si>
    <r>
      <rPr>
        <b/>
        <sz val="11"/>
        <color theme="1"/>
        <rFont val="Soberana Sans Light"/>
        <family val="3"/>
      </rPr>
      <t xml:space="preserve">NMX-CC-10002-INMC-2005 ISO 10002:2004. COPANT/ISO 10002:2004
</t>
    </r>
    <r>
      <rPr>
        <sz val="11"/>
        <color theme="1"/>
        <rFont val="Soberana Sans Light"/>
        <family val="3"/>
      </rPr>
      <t>Gestión de la calidad. Satisfacción del cliente. Directrices para el tratamiento de las quejas en las organizaciones</t>
    </r>
  </si>
  <si>
    <r>
      <rPr>
        <b/>
        <sz val="11"/>
        <color theme="1"/>
        <rFont val="Soberana Sans Light"/>
        <family val="3"/>
      </rPr>
      <t>NMX-R-050-SCFI-2006. (Secretaría de Economía)</t>
    </r>
    <r>
      <rPr>
        <sz val="11"/>
        <color theme="1"/>
        <rFont val="Soberana Sans Light"/>
        <family val="3"/>
      </rPr>
      <t xml:space="preserve"> Accesibilidad de personas con discapacidad</t>
    </r>
  </si>
  <si>
    <r>
      <rPr>
        <b/>
        <sz val="11"/>
        <color theme="1"/>
        <rFont val="Soberana Sans Light"/>
        <family val="3"/>
      </rPr>
      <t xml:space="preserve">NMX-SAST-26000-IMNC-2011 </t>
    </r>
    <r>
      <rPr>
        <sz val="11"/>
        <color theme="1"/>
        <rFont val="Soberana Sans Light"/>
        <family val="3"/>
      </rPr>
      <t>Guía de Responsabilidad Social</t>
    </r>
  </si>
  <si>
    <r>
      <rPr>
        <b/>
        <sz val="11"/>
        <color theme="1"/>
        <rFont val="Soberana Sans Light"/>
        <family val="3"/>
      </rPr>
      <t xml:space="preserve">NMX-R-025-SCFI-2012 </t>
    </r>
    <r>
      <rPr>
        <sz val="11"/>
        <color theme="1"/>
        <rFont val="Soberana Sans Light"/>
        <family val="3"/>
      </rPr>
      <t>Para la Igualdad Laboral entre Mujeres y Hombres (Cancela a la NMX-R-025-SCFI-2009)</t>
    </r>
  </si>
  <si>
    <r>
      <rPr>
        <b/>
        <sz val="11"/>
        <color theme="1"/>
        <rFont val="Soberana Sans Light"/>
        <family val="3"/>
      </rPr>
      <t xml:space="preserve">PROY-NMX-TT-25639-1-IMNC-2009  </t>
    </r>
    <r>
      <rPr>
        <sz val="11"/>
        <color theme="1"/>
        <rFont val="Soberana Sans Light"/>
        <family val="3"/>
      </rPr>
      <t>Exposiciones, Espectáculos, Ferias y Convenciones-parte 1: vocabulario</t>
    </r>
  </si>
  <si>
    <r>
      <rPr>
        <b/>
        <sz val="11"/>
        <color theme="1"/>
        <rFont val="Soberana Sans Light"/>
        <family val="3"/>
      </rPr>
      <t xml:space="preserve">PROY-NMX-TT-25639-2-IMNC-2009  </t>
    </r>
    <r>
      <rPr>
        <sz val="11"/>
        <color theme="1"/>
        <rFont val="Soberana Sans Light"/>
        <family val="3"/>
      </rPr>
      <t>Exposiciones, Espectáculos, Ferias y Convenciones-parte 2: procedimientos de medición para propósitos estadísticos</t>
    </r>
  </si>
  <si>
    <r>
      <rPr>
        <b/>
        <sz val="11"/>
        <color theme="1"/>
        <rFont val="Soberana Sans Light"/>
        <family val="3"/>
      </rPr>
      <t>PROY-NMX-TT-18513-IMNC-2009</t>
    </r>
    <r>
      <rPr>
        <sz val="11"/>
        <color theme="1"/>
        <rFont val="Soberana Sans Light"/>
        <family val="3"/>
      </rPr>
      <t xml:space="preserve"> Servicios turísticos-hoteles y otros tipos de alojamientos turísticos-terminología</t>
    </r>
  </si>
  <si>
    <r>
      <t xml:space="preserve">Distintivo M
</t>
    </r>
    <r>
      <rPr>
        <sz val="11"/>
        <color theme="1"/>
        <rFont val="Soberana Sans Light"/>
        <family val="3"/>
      </rPr>
      <t>Programa de Calidad Moderniza. Sistema de gestión M. SECRETARÍA DE TURISMO</t>
    </r>
  </si>
  <si>
    <r>
      <rPr>
        <b/>
        <sz val="11"/>
        <color theme="1"/>
        <rFont val="Soberana Sans Light"/>
        <family val="3"/>
      </rPr>
      <t xml:space="preserve">Distintivo “Empresa Incluyente Ricardo Rincón Gallardo”
</t>
    </r>
    <r>
      <rPr>
        <sz val="11"/>
        <color theme="1"/>
        <rFont val="Soberana Sans Light"/>
        <family val="3"/>
      </rPr>
      <t>(SECRETARÍA DEL TRABAJO Y PREVISIÓN SOCIAL)</t>
    </r>
  </si>
  <si>
    <r>
      <t>Distintivo Empresa Familiarmente Responsable</t>
    </r>
    <r>
      <rPr>
        <sz val="11"/>
        <color theme="1"/>
        <rFont val="Soberana Sans Light"/>
        <family val="3"/>
      </rPr>
      <t xml:space="preserve"> (SECRETARÍA DEL TRABAJO Y PREVISIÓN SOCIAL)</t>
    </r>
  </si>
  <si>
    <r>
      <rPr>
        <b/>
        <sz val="11"/>
        <color theme="1"/>
        <rFont val="Soberana Sans Light"/>
        <family val="3"/>
      </rPr>
      <t xml:space="preserve">CMP </t>
    </r>
    <r>
      <rPr>
        <sz val="11"/>
        <color theme="1"/>
        <rFont val="Soberana Sans Light"/>
        <family val="3"/>
      </rPr>
      <t>Certified Meeting Professional</t>
    </r>
  </si>
  <si>
    <r>
      <rPr>
        <b/>
        <sz val="11"/>
        <color theme="1"/>
        <rFont val="Soberana Sans Light"/>
        <family val="3"/>
      </rPr>
      <t xml:space="preserve">CASE </t>
    </r>
    <r>
      <rPr>
        <sz val="11"/>
        <color theme="1"/>
        <rFont val="Soberana Sans Light"/>
        <family val="3"/>
      </rPr>
      <t>Certified Association Sales Executive</t>
    </r>
  </si>
  <si>
    <r>
      <rPr>
        <b/>
        <sz val="11"/>
        <color theme="1"/>
        <rFont val="Soberana Sans Light"/>
        <family val="3"/>
      </rPr>
      <t xml:space="preserve">CMM </t>
    </r>
    <r>
      <rPr>
        <sz val="11"/>
        <color theme="1"/>
        <rFont val="Soberana Sans Light"/>
        <family val="3"/>
      </rPr>
      <t>Certification in Meeting Management</t>
    </r>
  </si>
  <si>
    <r>
      <rPr>
        <b/>
        <sz val="11"/>
        <color theme="1"/>
        <rFont val="Soberana Sans Light"/>
        <family val="3"/>
      </rPr>
      <t xml:space="preserve">CEM </t>
    </r>
    <r>
      <rPr>
        <sz val="11"/>
        <color theme="1"/>
        <rFont val="Soberana Sans Light"/>
        <family val="3"/>
      </rPr>
      <t>Certified in Exhibition Management</t>
    </r>
  </si>
  <si>
    <r>
      <rPr>
        <b/>
        <sz val="11"/>
        <color theme="1"/>
        <rFont val="Soberana Sans Light"/>
        <family val="3"/>
      </rPr>
      <t xml:space="preserve">Distintivo “S” </t>
    </r>
    <r>
      <rPr>
        <sz val="11"/>
        <color theme="1"/>
        <rFont val="Soberana Sans Light"/>
        <family val="3"/>
      </rPr>
      <t>(SECTUR)</t>
    </r>
  </si>
  <si>
    <t>El negocio cuenta con misión, visión y valores, asociados a la Responsabilidad Social Empresarial (RSE), la Calidad y la Sustentabilidad</t>
  </si>
  <si>
    <t>Cuenta con misión, visión y valores alienados a la RSE</t>
  </si>
  <si>
    <t>Código de ética o de conducta</t>
  </si>
  <si>
    <t>Se cuenta con un código de ética o de conducta que establece los principios, valores y acciones éticas buscadas por el negocio</t>
  </si>
  <si>
    <t>Cuenta con un código de ética o de conducta formal</t>
  </si>
  <si>
    <t>El código de ética o de conducta es refrendado por todos en el negocio</t>
  </si>
  <si>
    <t>Se cuenta con una plan de negocio o estratégico que es evaluado y retroalimentado para fortalecer las áreas del negocio</t>
  </si>
  <si>
    <t>Cuenta con una plan de negocio o estratégico</t>
  </si>
  <si>
    <t>El plan incluye objetivos, metas y responsables de llevarlos a cabo en el negocio</t>
  </si>
  <si>
    <t>El plan incluye la definición y segmentación de clientes objetivo</t>
  </si>
  <si>
    <t>El plan incluye la identificación y características de la competencia</t>
  </si>
  <si>
    <t>El plan incluye la identificación de fortalezas y limitaciones a través de un análisis FODA.</t>
  </si>
  <si>
    <t>9. Se evalúa el plan de negocio o estratégico</t>
  </si>
  <si>
    <t>Evalúa el clima laboral, al menos una vez al año</t>
  </si>
  <si>
    <t>Establece un plan de acción para la mejora del clima laboral</t>
  </si>
  <si>
    <t>Evalúa el nivel de liderazgo, al menos una vez al año</t>
  </si>
  <si>
    <t>Establece un plan de acción para la mejora del nivel de liderazgo</t>
  </si>
  <si>
    <t>Se cuenta con un consejo de administración o directivo o familiar que opera formalmente</t>
  </si>
  <si>
    <t>El consejo opera con normas y procedimientos formales</t>
  </si>
  <si>
    <t>Las normas y procedimientos, incluyen el trato equitativo de todos los accionistas, el acceso a la información y a la capacidad de ejercer sus derechos</t>
  </si>
  <si>
    <t>La estructura u organigrama del consejo incluye  comités o responsables de políticas y acciones relacionadas con las cuestiones éticas y sociales del negocio</t>
  </si>
  <si>
    <t xml:space="preserve">La empresa está registrada ante una Asociación o agrupación certificada del subsector al que pertenece para fortalecer su operación </t>
  </si>
  <si>
    <t>Se cuenta con un registro vigente y se participa en las reuniones de la Asociación o agrupación del subsector</t>
  </si>
  <si>
    <t>Se lleva a cabo el intercambio de experiencias de mejores prácticas (benchmarking) con negocios del mismo giro para fortalecer la calidad del servicio que se presta</t>
  </si>
  <si>
    <t>Se cuenta con un Manual de organización, que incluye la estructura organizacional del negocio y la descripción de funciones</t>
  </si>
  <si>
    <t>Cuenta con manual de organización y el organigrama incluye un comité de RSE</t>
  </si>
  <si>
    <t>Existe un método para realizar las revisiones gerenciales y ejecutivas</t>
  </si>
  <si>
    <t>Cuenta con un manual de procedimientos administrativos que incluye políticas de RSE</t>
  </si>
  <si>
    <t>Se cuenta con manuales de procedimientos de las principales áreas del negocio</t>
  </si>
  <si>
    <t>Cuenta con un manual de procedimientos de ventas que incluye políticas de RSE</t>
  </si>
  <si>
    <t>Cuenta con un manual de procedimientos de recursos humanos que incluye el perfil de puestos y políticas de  RSE</t>
  </si>
  <si>
    <t>Cuenta con un manual de procedimientos para la adquisición de bienes y servicios e incluye políticas de RSE</t>
  </si>
  <si>
    <t>Se cuenta con un manual y políticas de  RSE</t>
  </si>
  <si>
    <t>Cuenta con un manual de RSE y se difunde entre las partes interesadas</t>
  </si>
  <si>
    <t>Se lleva a cabo un monitoreo de adecuación entre los valores declarados y su correspondencia en las prácticas cotidianas, en todos los niveles jerárquicos</t>
  </si>
  <si>
    <t>Se cuenta con un programa de RSE implementado en la organización</t>
  </si>
  <si>
    <t>Se cuenta con herramientas estratégicas para establecer una comunicación interna</t>
  </si>
  <si>
    <t>Cuenta con proceso o sistemas de comunicación e información formales</t>
  </si>
  <si>
    <t>Se informa al personal los planes, programas, objetivos, metas y políticas del negocio</t>
  </si>
  <si>
    <t>Se informa al personal los resultados del negocio</t>
  </si>
  <si>
    <t>Cuenta la organización con programas y procesos para involucrar a los colaboradores en las decisiones de la gerencia, tales como cambios importantes en las operaciones de la organización (por ejemplo, reestructuración), así como también en las operaciones diarias</t>
  </si>
  <si>
    <t>Cuenta con un buzón de quejas físico y/o electrónico</t>
  </si>
  <si>
    <t>Se cuenta con procesos de planificación financiera, contable y fiscal</t>
  </si>
  <si>
    <t>Lleva a cabo auditorias financieras</t>
  </si>
  <si>
    <t>Lleva a cabo auditorias contables</t>
  </si>
  <si>
    <t>Llevan a cabo auditorías fiscales</t>
  </si>
  <si>
    <t>Se cuenta con políticas que promueven la adopción de medidas anticorrupción y que prohíban prácticas ilegales</t>
  </si>
  <si>
    <t>Se prohíbe expresamente la utilización de prácticas ilegales, tales como: corrupción, soborno, cohecho,  extorsión, doble contabilidad,  para obtener ventajas económicas</t>
  </si>
  <si>
    <t>Se alienta a los empleados, socios, clientes y proveedores a que informen sobre violaciones de las políticas de la organización y tratamientos inmorales o injustos adoptando protocolos de actuación o procedimientos de denuncia</t>
  </si>
  <si>
    <t>Se cuenta con una política de respeto a la igualdad de oportunidades en el ámbito laboral</t>
  </si>
  <si>
    <t>Cuenta con procesos de reclutamiento y de selección de personal que ofrece igualdad de oportunidades en el acceso a los puestos de trabajo sin mediar  discriminación del trabajador por su origen étnico o nacional, género, edad, discapacidad, condición social, migratoria, de salud, religión, preferencia sexual o estado civil</t>
  </si>
  <si>
    <t>Cuenta con políticas de capacitación y entrenamiento en la empresa que ofrece  igualdad de condiciones a los trabajadores</t>
  </si>
  <si>
    <t>Cuenta con mecanismos para fomentar el acceso  a puestos de trabajo a aquel trabajador que cumpla con el perfil requerido sin mediar  criterios discriminatorios</t>
  </si>
  <si>
    <t>Cuenta con una política salarial que otorga el valor a la responsabilidad del puesto sin discriminación de género o de otra naturaleza</t>
  </si>
  <si>
    <t xml:space="preserve">Se cuenta con una política de contratación de personal acorde a los principios generales de la Ley Federal del Trabajo sobre la no discriminación </t>
  </si>
  <si>
    <t>Adopta prácticas de igualdad de oportunidades de empleo  en el reclutamiento, contratación, capacitación y ascenso, sin hacer referencia a su raza, color, género, orientación sexual, nacionalidad, religión, edad, discapacidad real o percibida, procedencia social, motivos económicos, embarazo, estado de veterano,  afiliación política u opiniones políticas, ser portador o padecer VIH/SIDA, entre otros.</t>
  </si>
  <si>
    <t>Procura un entorno laboral seguro y libre de cualquier forma de discriminación  en cuanto género,  raza, religión u orientación sexual</t>
  </si>
  <si>
    <t>Se cuenta con planes y medidas a favor de la equidad de género</t>
  </si>
  <si>
    <t xml:space="preserve">Cuenta con un plan de acción para promover  la equidad de género en los procesos de selección y contratación laboral </t>
  </si>
  <si>
    <t xml:space="preserve">Cuenta con una políticas de capacitación y entrenamiento que favorece la equidad de genero  </t>
  </si>
  <si>
    <t xml:space="preserve">Cuenta con un plan de acción para promover el desarrollo profesional y mejora del balance trabajo-vida privada </t>
  </si>
  <si>
    <t>Cuenta con un protocolo para la prevención, manejo y seguimiento del acoso sexual</t>
  </si>
  <si>
    <t>Se contempla en su política de contratación de personal, la  Ley General para la Inclusión de las Personas con Discapacidad de la STPS</t>
  </si>
  <si>
    <t xml:space="preserve">Se ha introducido  formas de contratación, de capacitación y/ o a prueba, que facilite la inserción de personas en situación de discapacidad </t>
  </si>
  <si>
    <t>Se ha adecuado las instalaciones de la empresa para hacer el ambiente laboral más amigable a los trabajadores en situación de discapacidad</t>
  </si>
  <si>
    <t>Se permite la libertad de asociación de grupos de colaboradores y/o sindicato al interior del negocio</t>
  </si>
  <si>
    <t>Se respeta el derecho de todos los trabajadores a formar sindicatos y a afiliarse al sindicato de su predilección sin temor de intimidación o represalia, de conformidad con la legislación nacional</t>
  </si>
  <si>
    <t xml:space="preserve">Se implementa mejores prácticas en el manejo de las relaciones laborales </t>
  </si>
  <si>
    <t>Otorga prestaciones conforme a lo establecido por la ley</t>
  </si>
  <si>
    <t>Regulariza y respeta condiciones de contratos individuales y colectivos de trabajo</t>
  </si>
  <si>
    <t>Promueve planes de carrera</t>
  </si>
  <si>
    <t>Otorga valor agregado a los programas de capacitación</t>
  </si>
  <si>
    <t>Establece políticas de incentivación y motivación para el personal</t>
  </si>
  <si>
    <t>Informa y difunde normas laborales</t>
  </si>
  <si>
    <t>Presta atención a servicios de salud en el lugar de trabajo</t>
  </si>
  <si>
    <t>Redacta, da a conocer y respeta el reglamento interior de trabajo</t>
  </si>
  <si>
    <t>Se cuenta con un programa de gestión de seguridad</t>
  </si>
  <si>
    <t>Se cuenta con una Comisión  de Seguridad e Higiene</t>
  </si>
  <si>
    <t>Se implementan planes de prevención y control de accidentes en la operación de las Unidad de Transporte Terrestre (UTT) *como parte de su programa  global de gestión de seguridad</t>
  </si>
  <si>
    <t>Se implementa un programa de capacitación teórica y práctica a los conductores, como medida preventiva para evitar incidentes viales y/o manejar actos de violencia</t>
  </si>
  <si>
    <t xml:space="preserve">Se somete a los conductores a revisiones médicas periódicas a fin de conocer si afectan las condiciones del trabajo diario a la salud </t>
  </si>
  <si>
    <t xml:space="preserve">Se implementan mejoras en el transporte para prevenir diversos daños (ergonómico, horarios de trabajo inusual, ruido, vibración, situación de trabajo complejo y en constante cambio) </t>
  </si>
  <si>
    <t>Cuenta con un reglamento sobre los tiempos de conducción, las pausas y los periodos de descanso para los conductores dedicados al transporte de viajeros por carretera</t>
  </si>
  <si>
    <t xml:space="preserve">Se apoya en el uso de tecnología para monitorear y controlar los riesgos  </t>
  </si>
  <si>
    <t>Se cuenta con un programa interno de protección civil</t>
  </si>
  <si>
    <t>Cuenta con un programa de protección civil para la prevención de lesiones, enfermedades y accidentes laborales, así como para el tratamiento de emergencias gratuita</t>
  </si>
  <si>
    <t xml:space="preserve">Se cuenta con una política de capacitación constante y mejora continua   </t>
  </si>
  <si>
    <t xml:space="preserve">Cuenta con programas de  capacitación y adiestramiento continuo dirigido al personal de operación (conductores) </t>
  </si>
  <si>
    <t>Cuenta con programas de  capacitación y adiestramiento continuo dirigido al personal administrativo</t>
  </si>
  <si>
    <t>Cuenta con programas de  capacitación y adiestramiento continuo dirigido al personal en labores de operación de mantenimiento de las unidades</t>
  </si>
  <si>
    <t>Cuenta con mecanismos para evaluar el cumplimiento y calidad de los programas de capacitación y da seguimiento a los resultados</t>
  </si>
  <si>
    <t>Cuenta con un plan de incentivos para sus trabajadores, basado en mecanismos de evaluación del desempeño, con el objeto de garantizar la satisfacción del cliente</t>
  </si>
  <si>
    <t>Subsector Transporte Terrestre</t>
  </si>
  <si>
    <t>Normas Mexicanas (NMX) aplicables al subsector</t>
  </si>
  <si>
    <t>Certificaciones, Sellos, Distintivos y Reconocimientos aplicables al subsector</t>
  </si>
  <si>
    <t>Inversión y rendimientos justos</t>
  </si>
  <si>
    <t>Se informa de los resultados financieros a los accionistas o inversionistas</t>
  </si>
  <si>
    <t>Se presenta anualmente un reporte de resultados económicos de la empresa a los accionistas con información transparente de la utilidad neta, indicadores del rendimiento del activo y del patrimonio, así como de su posición financiera</t>
  </si>
  <si>
    <t>Selección, contratación y pago a proveedores</t>
  </si>
  <si>
    <t xml:space="preserve">Se cuenta con un procedimiento para la selección de proveedores </t>
  </si>
  <si>
    <t>Cuenta con una política de selección de proveedores con criterios de precio, calidad, entrega y confianza</t>
  </si>
  <si>
    <t>Cuenta con un procedimiento para gestionar compras</t>
  </si>
  <si>
    <t>Cuenta con una política de pago a proveedores</t>
  </si>
  <si>
    <t>Calidad de la proveeduría y alineamiento a la Responsabilidad Social</t>
  </si>
  <si>
    <t>Se cuenta con una metodología para la evaluación de los proveedores</t>
  </si>
  <si>
    <t>Se requiere a los proveedores una serie de requisitos y objetivos alienados a los principios de la responsabilidad social, con la posibilidad de verificar requisitos específicos</t>
  </si>
  <si>
    <t>Desarrollo de proveedores</t>
  </si>
  <si>
    <t>Se cuenta con un  programa de desarrollo de proveedores</t>
  </si>
  <si>
    <t>Establece relaciones de largo plazo con sus proveedores para generar desarrollo y valor compartido, preocupándose especialmente de asegurar la calidad de los servicios y productos por medio del traspaso de las mejores prácticas de la industria</t>
  </si>
  <si>
    <t>Protección de la seguridad y salud de los consumidores</t>
  </si>
  <si>
    <t xml:space="preserve">Se cuenta con un programa de seguridad </t>
  </si>
  <si>
    <t>Cuenta con programas de seguridad orientados a la prevención, investigación, análisis de incidentes y accidentes, prevención de actos de interferencia ilícita y preparación de respuesta a la emergencia</t>
  </si>
  <si>
    <t>Las unidades de transporte terrestre (UTT), están dotadas de las siguientes características: cómodo ascenso y descenso, asientos confortables, aire acondicionado-temperatura interior óptima, bajo nivel de  ruido, elementos acordes con sus características técnicas y de  la reglamentación aplicable de  de seguridad (pulsadores de emergencia, ventanas de socorro, extintores y botiquín), así como la correcta señalización del equipamiento a utilizar en caso de accidente</t>
  </si>
  <si>
    <t>Se cuenta con un programa de revisión de las condiciones mecánicas de la UTT, antes de cada viaje  realizado</t>
  </si>
  <si>
    <t>El personal de la empresa expuesto a situaciones de riesgo cuenta con  capacitación para identificar y gestionar situaciones potencialmente violentas, incluyendo métodos para valorar y manejar situaciones de enfermedades existentes y aplicar métodos adecuados para prevenir su transmisión</t>
  </si>
  <si>
    <t>Se cuenta con un programa para informar a los pasajeros de  los procedimientos de seguridad (para proteger al pasajero y su equipaje)</t>
  </si>
  <si>
    <t>Atención y satisfacción del cliente</t>
  </si>
  <si>
    <t xml:space="preserve">Se cuenta con una política de atención al cliente </t>
  </si>
  <si>
    <t>Cuenta con un programa de  mejora de la calidad de los servicios (amabilidad y actitud del servicio del personal; condiciones físicas de las UTT; se aplican procedimientos de limpieza interior de las UUT; comodidad de los asientos; calidad de los alimentos y bebidas; entretenimiento; puntualidad; precios más bajos, información más completa)</t>
  </si>
  <si>
    <t>Cuenta con una política que explicita que  la garantía es significativa para el cliente y compensa su insatisfacción</t>
  </si>
  <si>
    <t>Establece procedimientos más sencillos para la presentación de reclamaciones, así como mecanismos extrajudiciales de solución de litigios</t>
  </si>
  <si>
    <t>Cuenta con mecanismos para conocer la satisfacción de sus clientes</t>
  </si>
  <si>
    <t>Resolución de quejas y controversias</t>
  </si>
  <si>
    <t>Se cuenta con un sistema de resolución de quejas y controversias</t>
  </si>
  <si>
    <t>Cuenta con representantes del servicio al cliente que resuelve los problemas in situ o procesa la quejas a través de mecanismos  con la consigna de dar soluciones de forma inmediata a los pasajeros</t>
  </si>
  <si>
    <t>Lleva un registro de las quejas y controversia, además de estudiar la información con el fin de determinar qué es lo que quiere el público consumidor y de identificar áreas problemáticas que requieran una atención particular</t>
  </si>
  <si>
    <t>Prácticas comerciales justas y responsables</t>
  </si>
  <si>
    <t xml:space="preserve">Se cuenta con un código ético de prácticas comerciales </t>
  </si>
  <si>
    <t>Informa de forma veraz y oportuna  a los consumidores en cuanto al servicio ofrecido, su precio, condiciones de contratación y otras características relevantes, así como sobre las bases de las promociones y ofertas y el tiempo o plazo de su duración</t>
  </si>
  <si>
    <t>Impulsa las prácticas comerciales justas y responsables con los clientes, socios comerciales, proveedores y partes interesadas de conformidad con la legislación  comercial vigente</t>
  </si>
  <si>
    <t>Cuentan con programas de capacitación para que  los empleados cumplan con las prácticas comerciales  responsables</t>
  </si>
  <si>
    <t>Mercadotecnia y publicidad, responsable y transparente</t>
  </si>
  <si>
    <t>Se cuenta con  prácticas de mercadotecnia y publicidad responsables</t>
  </si>
  <si>
    <t xml:space="preserve">Cuenta con un plan de mercadotecnia: ventas, precios, servicios, distribución y promoción, con criterios éticos </t>
  </si>
  <si>
    <t>Los materiales publicitarios y de promoción siempre son veraces, cumplen con los términos y condiciones  de cualquier autorización de marketing (es decir, no hacen promoción no incluida en el servicio) y describen de forma justa y precisa los servicios, sin inducir a interpretaciones erróneas</t>
  </si>
  <si>
    <t>Protección y privacidad de los datos de los consumidores</t>
  </si>
  <si>
    <t xml:space="preserve">Se respeta la privacidad de información de terceros </t>
  </si>
  <si>
    <t>Respeta y se compromete a proteger  la privacidad de todas las personas  con las que entabla relaciones comerciales (clientes, colaboradores, proveedores, contratistas o profesionales del sector aéreo) en conformidad con las leyes aplicables</t>
  </si>
  <si>
    <t>Aplica políticas y programas  de formación sobre su cumplimiento para que los empleados pertinentes entiendan sus propias obligaciones con la gestión de información personal conforme a las leyes aplicables</t>
  </si>
  <si>
    <t>Competencia justa y antimonopolio</t>
  </si>
  <si>
    <t>Se respetan los derechos de propiedad nacional e internacional</t>
  </si>
  <si>
    <t xml:space="preserve">Implementa políticas y prácticas que promueven el respeto de los derechos de  propiedad, marcas y patentes </t>
  </si>
  <si>
    <t>Cuenta con una política que prohíbe involucrarse en actividades que violen los derechos de propiedad, la falsificación y la piratería</t>
  </si>
  <si>
    <t>Se respeta la competencia justa y honesta</t>
  </si>
  <si>
    <t xml:space="preserve">Promueve entre sus colaboradores una política de trato justo y honesto hacia la competencia </t>
  </si>
  <si>
    <t>Promueve una política en la que se ofrece precios competitivos, justos y en ofertas sin poner en desventaja a la competencia</t>
  </si>
  <si>
    <t>Realiza sus actividades de manera coherente con las leyes y regulaciones en materia de competencia</t>
  </si>
  <si>
    <t>Cumplimiento de las leyes, reglamentos, normas y lineamientos nacionales e internacionales</t>
  </si>
  <si>
    <t xml:space="preserve">Se cumple con la legislación nacional e internacional </t>
  </si>
  <si>
    <t>Cumple con todas las leyes, reglamentaciones  y demás disposiciones que se encuentren en vigor,  sean nacionales e internacionales  que apliquen a cualquier área y actividad de la empresa</t>
  </si>
  <si>
    <t>Rechaza y denuncia cualquier forma de ilegalidad  que practique cualquier  persona física o moral que tenga relación con la empresa</t>
  </si>
  <si>
    <t>Acciones de prevención, y mitigación del impacto ambiental generado por la contaminación, protección de la biodiversidad y restauración de hábitats</t>
  </si>
  <si>
    <t>Se aplica un enfoque preventivo orientado al desafío de la protección medioambiental</t>
  </si>
  <si>
    <t>Las UTT cumplen con las condiciones técnicas y legales vigentes en cuanto a la emisión de contaminantes y los residuos generado son tratados por los gestores de residuos autorizados</t>
  </si>
  <si>
    <t>Se eligen materias primas (lubricantes, refrigerantes..) que aumenten el rendimiento de la UTT, para conseguir un menor consumo, así como una disminución del residuo generado</t>
  </si>
  <si>
    <t>Se adoptan instrumentos tecnológicos para ahorro de combustible, tecnologías limpias, controles de contaminación para mejorar la eficiencia del transporte</t>
  </si>
  <si>
    <t>Se adoptan medidas para prevenir y minimizar las emisiones de gases durante las actividades de mantenimiento y operación de la UTT</t>
  </si>
  <si>
    <t>Se adoptan medidas para prevenir, minimizar o controlar los efectos del ruido en las operaciones de la UTT</t>
  </si>
  <si>
    <t xml:space="preserve">Se cumple con las revisiones periódicas de la UTT para asegurar que su estado mecánico es el correcto y el nivel de emisiones contaminantes permanece en o debajo de los niveles legales permitidos </t>
  </si>
  <si>
    <t>Se cuenta con un sistema de gestión ambiental que detecte áreas de oportunidad en el manejo de sustancias químicas, el control de derrames, reducción en la generación de residuos peligrosos o bien el reciclado</t>
  </si>
  <si>
    <t>Se compromete a adoptar prácticas que no perjudiquen el medio ambiente</t>
  </si>
  <si>
    <t>Busca continuamente formas de ir más allá de las regulaciones ambientales actuales</t>
  </si>
  <si>
    <t>Aprovecha cada oportunidad de reducir su huella de carbono</t>
  </si>
  <si>
    <t>Se lleva a cabo programas de seguimiento ambiental para aquellas actividades identificadas por su potencial impacto negativo en el ambiente durante las operaciones normales   y condiciones alteradas</t>
  </si>
  <si>
    <t>Uso sustentable de recursos naturales</t>
  </si>
  <si>
    <t xml:space="preserve">Se aplican acciones  para el uso sustentable de recursos naturales </t>
  </si>
  <si>
    <t>Dentro de su procesos administrativos, utiliza  insumos amigables con el medio ambiente, biodegradables e inocuos</t>
  </si>
  <si>
    <t>Reutiliza papel y utiliza sistemas informáticos que permiten reducir el consumo de papel</t>
  </si>
  <si>
    <t>Recicla los desechos y adopta hábitos de compras corporativas ecológicos, siempre que sea posible</t>
  </si>
  <si>
    <t>Se utiliza los recursos materiales, energía y agua de forma racional y eficiente</t>
  </si>
  <si>
    <t xml:space="preserve">Impulso al desarrollo social </t>
  </si>
  <si>
    <t xml:space="preserve">Se realizan acciones y desarrollan proyectos que contribuyan a impulsar el desarrollo social de la comunidad  </t>
  </si>
  <si>
    <t xml:space="preserve">Usa proveedores locales cuando es posible </t>
  </si>
  <si>
    <t>Contrata personas de la localidad o comunidades aledañas para cubrir al menos el 60% de las contrataciones de persona</t>
  </si>
  <si>
    <t>Colabora con el desarrollo de actividades culturales, educativas y tecnológicas, en proyectos de investigación, y programas de formación profesional y atención comunitaria (por ejemplo, se definen los perfiles necesarios de mano de obra calificada y profesionales requeridos por el sector; se apoyan la realización de prácticas profesionales y pasantías, así como la posibilidad de que el trabajo final de carrera o tesina de grado pueda ser un proyecto realizado en el marco de la empresa)</t>
  </si>
  <si>
    <t>Acciones para el desarrollo comunitario</t>
  </si>
  <si>
    <t>Se realizan  acciones de  apoyo comunitario como parte de su estrategia de Responsabilidad Social Empresarial (RSE)</t>
  </si>
  <si>
    <t>Realiza proyectos en beneficio de la comunidad, como apoyar a fundaciones en el país, en especial en los temas de salud, educación y deporte, hacer donaciones e impulsar programas de voluntariado para reforestaciones y reciclaje de papel u otros materiales</t>
  </si>
  <si>
    <t>Responde de forma apropiada a cualquier crisis humanitaria en la que se necesite sus servicios o conocimientos específicos</t>
  </si>
  <si>
    <t>Se adhiere a  una cultura de procesos y mejora continua</t>
  </si>
  <si>
    <t>Establece políticas dirigidas hacia  la   mejora continua de los procesos operativos y administrativos de la empresa</t>
  </si>
  <si>
    <t>Establece controles y registros de acciones preventivas, correctivas y de mejora continua</t>
  </si>
  <si>
    <t>Verifica periódicamente la efectividad de sus programas, planes, procesos, procedimientos y políticas</t>
  </si>
  <si>
    <t>Colabora en conjunto con la Cámara o Asociación a la que pertenece el giro comercial, con el objeto de intercambiar experiencias de mejores prácticas para una mejora continua en la calidad del servicio que se presta</t>
  </si>
  <si>
    <t>Revisión de prácticas de Calidad y RSE</t>
  </si>
  <si>
    <t>Se revisan las prácticas de calidad y Responsabilidad Social Empresarial (RSE)</t>
  </si>
  <si>
    <t>Establece un programa o plan de revisión de prácticas de calidad y responsabilidad social empresarial de la empresa</t>
  </si>
  <si>
    <t>Desarrolla informes de sustentabilidad que abarquen aspectos ambientales, sociales y financieros para dar a conocer los impactos de las compañías</t>
  </si>
  <si>
    <t>Se realizan informes de sustentabilidad periódicamente</t>
  </si>
  <si>
    <t>Informes de Sustentabilidad</t>
  </si>
  <si>
    <t>Distintivo Empresa Socialmente Responsable
NMX-SAST-26000-IMNC-2011</t>
  </si>
  <si>
    <t>Distintivo Empresa Socialmente Responsable
NMX-SAST-26000-IMNC-2011
NMX-CC-9004-IMNC-2009</t>
  </si>
  <si>
    <t>Distintivo Empresa Socialmente Responsable
NMX-SAST-26000-IMNC-2011
Certificado de Calidad Ambiental Turística Normas Mexicanas : NMX_AA-162-SCFI-2012 y NMX-AA-163-SCFI-2012 
ISO 14001:2004
Distintivo S</t>
  </si>
  <si>
    <t>NOM-041-SEMARNAT-2006
Acuerdo por el que se modifican los límites establecidos en las tablas 3 y 4 de los numerales 4.2.1 y 4.2.2 de la Norma Oficial Mexicana NOM-041-SEMARNAT-2006
NOM-042-SEMARNAT-2003
NOM-045-SEMARNAT-2006
NOM-050-SEMARNAT-1993
NOM-080-SEMARNAT-1994
Distintivo Empresa Socialmente Responsable
NMX-SAST-26000-IMNC-2011
Certificado de Calidad Ambiental turística Normas Mexicanas : NMX_AA-162-SCFI-2012 y NMX-AA-163-SCFI-2012 
ISO 14001:2004
Distintivo S</t>
  </si>
  <si>
    <t>NMX-CC-9001-IMNC-2008  (Equivalente nacional de ISO 9001:2008.
NMX-SAST-26000-IMNC-2011
Distintivo Empresa Socialmente Responsable
NMX-SAST-26000-IMNC-2011</t>
  </si>
  <si>
    <t>Distintivo Empresa Socialmente Responsable
NMX-SAST-26000-IMNC-2011
NMX-CC-9001-IMNC-2008  (Equivalente nacional de ISO 9001:2008)
NMX-CC-9004-IMNC-2009</t>
  </si>
  <si>
    <t>NOM-019-STPS-2011
NOM-068-SCT-2-2000
NOM-080-SEMARNAT-1994
NOM-012-SCT-2-2008
ACUERDO que modifica el transitorio segundo de la NOM-012-SCT-2-2008
Distintivo Empresa Socialmente Responsable
NMX-SAST-26000-IMNC-2011</t>
  </si>
  <si>
    <t>Distintivo Empresa Socialmente Responsable
NMX-SAST-26000-IMNC-2011
NMX-R-025-SCFI-2008
CERTIFICACIÓN EQUIDAD Y GÉNERO
Distintivo Empresa Familiarmente  Responsable</t>
  </si>
  <si>
    <t>Distintivo Empresa Socialmente Responsable
NMX-SAST-26000-IMNC-2011
NMX-R-025-SCFI-2008
CERTIFICACIÓN EQUIDAD Y GÉNERO</t>
  </si>
  <si>
    <t>Distintivo Empresa Incluyente
Distintivo Empresa Socialmente Responsable
NMX-SAST-26000-IMNC-2011
NMX-R-025-SCFI-2008
CERTIFICACIÓN EQUIDAD Y GÉNERO
Distintivo Empresa Familiarmente  Responsable
NMX-R-050-SCFI-2006</t>
  </si>
  <si>
    <t>Distintivo Empresa Familiarmente 
Responsable
Distintivo Empresa Incluyente
Distintivo Empresa Socialmente Responsable
NMX-SAST-26000-IMNC-2011
NMX-R-025-SCFI-2008
CERTIFICACIÓN EQUIDAD Y GÉNERO</t>
  </si>
  <si>
    <t>NMX-CC-9001-IMNC-2008
NMX-CC-9004-IMNC-2009
Distintivo “M”
Distintivo M II
Distintivo Empresa Familiarmente Responsable
NMX-SAST-26000-IMNC-2011
Distintivo Empresa Socialmente Responsable
Distintivo Empresa Incluyente
NMX-R-025-SCFI-2008
CERTIFICACIÓN EQUIDAD Y GÉNERO</t>
  </si>
  <si>
    <t>NMX-TT-010-IMNC-2008.
NMX-CC-9001-IMNC-2008  (Equivalente nacional de ISO 9001:2008.
NMX-CC-9004-IMNC-2009
Distintivo “Moderniza I”
Contrato Tipo de Mediación para la Prestación de Servicios Turísticos (PROFECO)
Distintivo “Moderniza II”
Distintivo Empresa Familiarmente Responsable
NMX-SAST-26000-IMNC-2011
Distintivo Empresa Incluyente “Gilberto Rincón Gallardo”</t>
  </si>
  <si>
    <t>NMX-TT-010-IMNC-2008.
NMX-CC-9001-IMNC-2008  (Equivalente nacional de ISO 9001:2008.
NMX-CC-9004-IMNC-2009
Distintivo “Moderniza I”
Distintivo “Moderniza II”
Distintivo Empresa Familiarmente Responsable
NMX-R-025-SCFI-2012
NMX-SAST-26000-IMNC-2011
Sello de Calidad “Punto Limpio”
Distintivo Empresa Incluyente “Gilberto Rincón Gallardo”</t>
  </si>
  <si>
    <t>Marco Legal y Normativo</t>
  </si>
  <si>
    <r>
      <rPr>
        <b/>
        <sz val="11"/>
        <color theme="1"/>
        <rFont val="Soberana Sans Light"/>
        <family val="3"/>
      </rPr>
      <t>LEY GENERAL DE PROTECCION CIVIL (FEDERAL Y LOCAL)</t>
    </r>
    <r>
      <rPr>
        <sz val="11"/>
        <color theme="1"/>
        <rFont val="Soberana Sans Light"/>
        <family val="3"/>
      </rPr>
      <t xml:space="preserve">
Medidas de seguridad. Cuando no requiera de un programa interno de protección civil, por tener un aforo menor a 50 personas</t>
    </r>
  </si>
  <si>
    <r>
      <rPr>
        <b/>
        <sz val="11"/>
        <color theme="1"/>
        <rFont val="Soberana Sans Light"/>
        <family val="3"/>
      </rPr>
      <t>LEY DEL IMSS</t>
    </r>
    <r>
      <rPr>
        <sz val="11"/>
        <color theme="1"/>
        <rFont val="Soberana Sans Light"/>
        <family val="3"/>
      </rPr>
      <t xml:space="preserve">
Inscripción del registro empresarial ante el Instituto Mexicano del Seguro Social</t>
    </r>
  </si>
  <si>
    <r>
      <rPr>
        <b/>
        <sz val="11"/>
        <color theme="1"/>
        <rFont val="Soberana Sans Light"/>
        <family val="3"/>
      </rPr>
      <t>CÓDIGO FISCAL DE LA FEDERACIÓN</t>
    </r>
    <r>
      <rPr>
        <sz val="11"/>
        <color theme="1"/>
        <rFont val="Soberana Sans Light"/>
        <family val="3"/>
      </rPr>
      <t xml:space="preserve">
Alta en Secretaria de Hacienda y Crédito Público</t>
    </r>
  </si>
  <si>
    <r>
      <rPr>
        <b/>
        <sz val="11"/>
        <color theme="1"/>
        <rFont val="Soberana Sans Light"/>
        <family val="3"/>
      </rPr>
      <t>LEY FEDERAL DEL TRABAJO</t>
    </r>
    <r>
      <rPr>
        <sz val="11"/>
        <color theme="1"/>
        <rFont val="Soberana Sans Light"/>
        <family val="3"/>
      </rPr>
      <t xml:space="preserve">
Normatividad aplicable en condiciones generales de trabajo y en materia de capacitación - Normatividad aplicable en materia de capacitación</t>
    </r>
  </si>
  <si>
    <r>
      <rPr>
        <b/>
        <sz val="11"/>
        <color theme="1"/>
        <rFont val="Soberana Sans Light"/>
        <family val="3"/>
      </rPr>
      <t>LEY GENERAL DE TURISMO. 2013</t>
    </r>
    <r>
      <rPr>
        <sz val="11"/>
        <color theme="1"/>
        <rFont val="Soberana Sans Light"/>
        <family val="3"/>
      </rPr>
      <t xml:space="preserve">
Inscripción ante el Registro Nacional de Turismo</t>
    </r>
  </si>
  <si>
    <r>
      <rPr>
        <b/>
        <sz val="11"/>
        <color theme="1"/>
        <rFont val="Soberana Sans Light"/>
        <family val="3"/>
      </rPr>
      <t>LEY FEDERAL DE PROTECCIÓN AL CONSUMIDOR. 2012</t>
    </r>
    <r>
      <rPr>
        <sz val="11"/>
        <color theme="1"/>
        <rFont val="Soberana Sans Light"/>
        <family val="3"/>
      </rPr>
      <t xml:space="preserve">
Promueve y protege los derechos y cultura del consumidor y procura la equidad, certeza y seguridad jurídica en las relaciones entre proveedores y consumidores</t>
    </r>
  </si>
  <si>
    <r>
      <rPr>
        <b/>
        <sz val="11"/>
        <color theme="1"/>
        <rFont val="Soberana Sans Light"/>
        <family val="3"/>
      </rPr>
      <t>LEY DE CAMINOS, PUENTES Y AUTOTRANSPORTE FEDERAL. DGAF</t>
    </r>
    <r>
      <rPr>
        <sz val="11"/>
        <color theme="1"/>
        <rFont val="Soberana Sans Light"/>
        <family val="3"/>
      </rPr>
      <t xml:space="preserve">
Las empresas arrendadoras de automóviles para uso particular, que circulen en carreteras de jurisdicción federal, podrán optar por obtener de la Secretaría tarjeta de circulación y placas de servicio federal</t>
    </r>
  </si>
  <si>
    <t>NORMAS OFICIALES MEXICANAS (NOM´S) EN SEGURIDAD Y SALUD EN EL TRABAJO</t>
  </si>
  <si>
    <t>NOM-001-STPS-2008
Edificios, locales, instalaciones y áreas en los centros de trabajo-condiciones de seguridad</t>
  </si>
  <si>
    <t>NOM-002-STPS-2010
Condiciones de seguridad-Prevención y protección contra incendios en los centros de trabajo</t>
  </si>
  <si>
    <t>NOM-017-STPS-2008.- Equipo de protección personal-Selección, uso y manejo en los centros de trabajo</t>
  </si>
  <si>
    <t>NOM-018-STPS-2000.- Sistema para la identificación y comunicación  de peligros y riesgos por sustancias químicas y peligrosas en los centros de trabajo</t>
  </si>
  <si>
    <t>NOM-019-STPS-2011.- Constitución, Integración, Organización y Funcionamiento de las Comisiones de Seguridad e Higiene</t>
  </si>
  <si>
    <t>NOM-021-STPS-1994.- Relativa a los requerimientos y características de los informes de los riesgos de trabajo que ocurran, para integrar las estadísticas</t>
  </si>
  <si>
    <t>NOM-025-STPS-2008.- Condiciones de iluminación en los centros de trabajo</t>
  </si>
  <si>
    <t>NOM-026-STPS-2008.- Colores y señales de seguridad e higiene e identificación de riesgos por fluidos conducidos en tubería</t>
  </si>
  <si>
    <t>NOM-029-STPS-2011.- Mantenimiento de las instalaciones eléctricas en los centros de trabajo - Condiciones de Seguridad</t>
  </si>
  <si>
    <t>NOM-068-SCT-2-2000.- Transporte terrestre-Servicio de autotransporte federal de pasaje, turismo, carga y transporte privado-Condiciones físico-mecánica y de seguridad para la operación en caminos y puentes de jurisdicción federal.</t>
  </si>
  <si>
    <t>NOM-041-SEMARNAT-2006.- Que establece los límites máximos permisibles de emisiones de gases contaminantes provenientes del escape de los vehículos automotores en circulación que usan gasolina como combustible.</t>
  </si>
  <si>
    <t>Acuerdo por el que se modifican los límites establecidos en las tablas 3 y 4 de los numerales 4.2.1 y 4.2.2 de la Norma Oficial Mexicana NOM-041-SEMARNAT-2006.- Que establece los límites máximos permisibles de emisión de gases contaminantes provenientes del escape de los vehículos automotores en circulación que usan gasolina como combustible.</t>
  </si>
  <si>
    <t>NOM-042-SEMARNAT-2003, Que establece los límites máximos permisibles de  emisión de hidrocarburos totales o no metano, monóxido de carbono, óxidos de nitrógeno y partículas provenientes del escape de los vehículos automotores nuevos cuyo peso bruto vehicular no exceda los 3,857 kilogramos, que usan gasolina, gas licuado de petróleo, gas natural y diesel, así como de las emisiones de hidrocarburos evaporativos provenientes del sistema de combustible de dichos vehículos.</t>
  </si>
  <si>
    <t>NOM-045-SEMARNAT-2006.- Protección ambiental.- Vehículos en circulación que usan diesel como combustible.- Límites máximos permisibles de opacidad, procedimiento de prueba y características técnicas del equipo de medición.</t>
  </si>
  <si>
    <t>NOM-050-SEMARNAT-1993.- Que establece los niveles máximos permisibles de emisión de gases contaminantes provenientes del escape de los vehículos automotores en circulación que usan gas licuado de petróleo, gas natural u otros combustibles alternos como combustible.</t>
  </si>
  <si>
    <t>NOM-080-SEMARNAT-1994.- Que establece los límites máximos permisibles de emisión de ruido proveniente del escape de los vehículos automotores, motocicletas y triciclos motorizados en circulación y su método de medición.</t>
  </si>
  <si>
    <t>PERMISO O ALTA DE VEHÍCULO PARA LA OPERACIÓN DEL SERVICIO DE AUTOTRANSPORTE FEDERAL DE TURISMO</t>
  </si>
  <si>
    <t>Son permisos emitidos por la Dirección General de Autotransporte Federal de la SCT de  acuerdo a la normatividad establecida, a fin de brindar certeza jurídica a los prestadores de los servicios, con el propósito de incrementar su competitividad y ampliar su participación en la actividad económica nacional.
Los permisos se otorgan por tiempo indefinido.</t>
  </si>
  <si>
    <t>NOM´s que contempla el PERMISO O ALTA DE VEHÍCULO PARA LA OPERACIÓN DEL SERVICIO DE AUTOTRANSPORTE FEDERAL DE TURISMO</t>
  </si>
  <si>
    <t>NOM-012-SCT-2-2008.- Sobre el peso y dimensiones máximas con los que pueden circular los vehículos de autotransporte que transitan en las vías generales de comunicación de jurisdicción federal.</t>
  </si>
  <si>
    <t>ACUERDO que modifica el transitorio segundo de la NOM-012-SCT-2-2008.- Sobre el peso y dimensiones máximas con los que pueden circular los vehículos de autotransporte que transitan en las vías generales de comunicación de jurisdicción federal, publicada el 1 de abril de 2008.</t>
  </si>
  <si>
    <t>NMX-CC-9001-IMNC-2008  (Equivalente nacional de ISO 9001:2008).
NMX-CC-9004-IMNC-2009
Distintivo “Moderniza I”
Distintivo “Moderniza II”
Distintivo Empresa Familiarmente Responsable
NMX-SAST-26000-IMNC-2011
Distintivo Empresa Incluyente “Gilberto Rincón Gallardo”</t>
  </si>
  <si>
    <t>NMX-TT-010-IMNC-2008.
NMX-CC-9001-IMNC-2008  (Equivalente nacional de ISO 9001:2008.
Distintivo “Moderniza I”
Distintivo “Moderniza II”
Distintivo Empresa Familiarmente Responsable
NMX-R-025-SCFI-2012
NMX-SAST-26000-IMNC-2011
Distintivo Empresa Incluyente “Gilberto Rincón Gallardo”</t>
  </si>
  <si>
    <t>NMX-CC-9001-IMNC-2008
NMX-CC-9004-IMNC-2009
Distintivo “M”
Distintivo M II
Distintivo Empresa Familiarmente Responsable
NMX-SAST-26000-IMNC-2011
Distintivo Empresa Socialmente Responsable</t>
  </si>
  <si>
    <t>NOM-068-SCT-2-2000
NOM-080-SEMARNAT-1994
NOM-012-SCT-2-2008
ACUERDO que modifica el transitorio segundo de la NOM-012-SCT-2-2008
Distintivo Empresa Socialmente Responsable
NOM-041-SEMARNAT-2006
Acuerdo por el que se modifican los límites establecidos en las tablas 3 y 4 de los numerales 4.2.1 y 4.2.2 de la Norma Oficial Mexicana NOM-041-SEMARNAT-2006
NOM-042-SEMARNAT-2003
NOM-045-SEMARNAT-2006
NOM-050-SEMARNAT-1993
NOM-080-SEMARNAT-1994
NMX-SAST-26000-IMNC-2011</t>
  </si>
  <si>
    <t>NMX-CC-9001-IMNC-2008  (Equivalente nacional de ISO 9001:2008)
Distintivo “Moderniza I”
Distintivo “Moderniza II”
Distintivo Empresa Familiarmente Responsable
NMX-SAST-26000-IMNC-2011
NMX-CC-10001-IMNC-2012</t>
  </si>
  <si>
    <t>NMX-CC-9001-IMNC-2008  (Equivalente nacional de ISO 9001:2008)
Distintivo “Moderniza I”
Distintivo “Moderniza II”
NMX-CC-10002-IMNC-2005
NMX-CC-10003-INMC-2012</t>
  </si>
  <si>
    <t>NMX-CC-9001-IMNC-2008  (Equivalente nacional de ISO 9001:2008&lt;9
Distintivo “Moderniza I”
Distintivo “Moderniza II”
NMX-SAST-26000-IMNC-2011
Distintivo Empresa Socialmente Responsable
NMX-SAST-26000-IMNC-2011
NMX-CC-10001-IMNC-2012</t>
  </si>
  <si>
    <t>NMX-CC-9001-IMNC-2008  (Equivalente nacional de ISO 9001:2008)
Distintivo “Moderniza I”
Distintivo “Moderniza II”
NMX-SAST-26000-IMNC-2011
Distintivo Empresa Socialmente Responsable
NMX-SAST-26000-IMNC-2011
NMX-CC-10001-IMNC-2012</t>
  </si>
  <si>
    <t>NMX-CC-9001-IMNC-2008  (Equivalente nacional de ISO 9001:2008.
Distintivo “Moderniza I”
Distintivo “Moderniza II”
NMX-SAST-26000-IMNC-2011
Distintivo Empresa Socialmente Responsable
NMX-SAST-26000-IMNC-2011
NMX-CC-10001-IMNC-2012</t>
  </si>
  <si>
    <t>Es requisito indispensable contar con el marco normativo y legal del subsector de Transporte Terrestre para integrarse al Sistema Nacional de Certificación Turística.</t>
  </si>
  <si>
    <t>PORCENTAJE MÍNIMO DE CADA UNO DE LOS FACTORES DE LA GUÍA DE EVALUACIÓN DEL SUBSECTOR HOSPEDAJE</t>
  </si>
  <si>
    <t>Prestador de servicios turísticos</t>
  </si>
  <si>
    <t>Factores evaluados</t>
  </si>
  <si>
    <t>Puntaje máximo a alcanzar</t>
  </si>
  <si>
    <t>Puntaje obtenido</t>
  </si>
  <si>
    <t>% equivalente al puntaje obtenido</t>
  </si>
  <si>
    <t>Gobernanza de la organización</t>
  </si>
  <si>
    <t xml:space="preserve">Derechos humanos </t>
  </si>
  <si>
    <t xml:space="preserve">Se registra una evaluación que hace la oficina de compras de la empresa  al pro¬veedor, asignándosele una calificación en base a la calidad, facilidades de pago ofrecidas, atención del proveedor y otros criterios </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</si>
  <si>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</si>
  <si>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</si>
  <si>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</si>
  <si>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</si>
  <si>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</si>
  <si>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</si>
  <si>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</si>
  <si>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</si>
  <si>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</si>
  <si>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</si>
  <si>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Documentado y publicado</t>
  </si>
  <si>
    <t>Documentado e implementado</t>
  </si>
  <si>
    <t>Medición de resultados</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</si>
  <si>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</si>
  <si>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</si>
  <si>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</si>
  <si>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</si>
  <si>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</si>
  <si>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</si>
  <si>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</si>
  <si>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</si>
  <si>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</si>
  <si>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</si>
  <si>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</si>
  <si>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</si>
  <si>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</si>
  <si>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</si>
  <si>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</si>
  <si>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</si>
  <si>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</si>
  <si>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</si>
  <si>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</si>
  <si>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</si>
  <si>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</si>
  <si>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</si>
  <si>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</si>
  <si>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</si>
  <si>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</si>
  <si>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</si>
  <si>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</si>
  <si>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</si>
  <si>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</si>
  <si>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</si>
  <si>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</si>
  <si>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</si>
  <si>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</si>
  <si>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</si>
  <si>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</si>
  <si>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</si>
  <si>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</si>
  <si>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</si>
  <si>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</si>
  <si>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</si>
  <si>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Cuenta con alta en la Secretaría de Hacienda y Crédito Público</t>
  </si>
  <si>
    <t>Cuenta con inscripción del registro empresarial ante el IMSS</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</si>
  <si>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</si>
  <si>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</si>
  <si>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</si>
  <si>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</si>
  <si>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</si>
  <si>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</si>
  <si>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</si>
  <si>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</si>
  <si>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</si>
  <si>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</si>
  <si>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IM</t>
  </si>
  <si>
    <t>Implementado no documentado</t>
  </si>
  <si>
    <t>TABLA DE PUNTUACIÓN</t>
  </si>
  <si>
    <t>Factores</t>
  </si>
  <si>
    <t>Peso Porcentual</t>
  </si>
  <si>
    <t>Puntos asignados</t>
  </si>
  <si>
    <t>Derechos humanos de los trabajadores</t>
  </si>
  <si>
    <t>Desarrollo social y  comunitario</t>
  </si>
  <si>
    <t>Suma</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</si>
  <si>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</si>
  <si>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</si>
  <si>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</si>
  <si>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</si>
  <si>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</si>
  <si>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</si>
  <si>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</si>
  <si>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</si>
  <si>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</si>
  <si>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</si>
  <si>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</si>
  <si>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</si>
  <si>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</si>
  <si>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</si>
  <si>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</si>
  <si>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</si>
  <si>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30%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</si>
  <si>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40%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</si>
  <si>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50%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</si>
  <si>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60%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</si>
  <si>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70%</t>
    </r>
    <r>
      <rPr>
        <sz val="12"/>
        <color theme="1"/>
        <rFont val="Arial"/>
        <family val="2"/>
      </rPr>
      <t xml:space="preserve"> de cumplimiento en cada uno de los factores.</t>
    </r>
  </si>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</sst>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4"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sz val="8"/>
      <color rgb="FF000000"/>
      <name val="Soberana Sans Light"/>
      <family val="3"/>
    </font>
    <font>
      <b/>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b/>
      <sz val="24"/>
      <color theme="1"/>
      <name val="Soberana Sans Light"/>
      <family val="3"/>
    </font>
    <font>
      <sz val="8"/>
      <color theme="1"/>
      <name val="Arial"/>
      <family val="2"/>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sz val="16"/>
      <name val="Soberana Sans Light"/>
      <family val="3"/>
    </font>
    <font>
      <sz val="16"/>
      <color theme="1"/>
      <name val="Soberana Sans Light"/>
      <family val="3"/>
    </font>
    <font>
      <b/>
      <sz val="11"/>
      <color theme="1"/>
      <name val="Soberana Sans"/>
      <family val="3"/>
    </font>
    <font>
      <b/>
      <sz val="12"/>
      <color theme="0"/>
      <name val="Soberana Sans"/>
      <family val="3"/>
    </font>
    <font>
      <sz val="11"/>
      <color theme="0"/>
      <name val="Soberana Sans Light"/>
      <family val="3"/>
    </font>
    <font>
      <b/>
      <sz val="12"/>
      <color theme="0"/>
      <name val="Soberana Sans Light"/>
      <family val="3"/>
    </font>
    <font>
      <b/>
      <sz val="14"/>
      <color theme="1"/>
      <name val="Calibri"/>
      <family val="2"/>
      <scheme val="minor"/>
    </font>
    <font>
      <sz val="9"/>
      <color rgb="FFFFFFFF"/>
      <name val="Soberana Sans Light"/>
      <family val="3"/>
    </font>
    <font>
      <b/>
      <sz val="9"/>
      <color rgb="FF000000"/>
      <name val="Soberana Sans Light"/>
      <family val="3"/>
    </font>
    <font>
      <sz val="11"/>
      <color theme="1"/>
      <name val="Soberana Sanz light"/>
    </font>
    <font>
      <b/>
      <sz val="11"/>
      <color theme="1"/>
      <name val="Soberana Sanz light"/>
    </font>
    <font>
      <i/>
      <sz val="11"/>
      <color theme="1"/>
      <name val="Soberana Sanz light"/>
    </font>
    <font>
      <b/>
      <sz val="12"/>
      <name val="Soberana Titular"/>
      <family val="3"/>
    </font>
    <font>
      <sz val="11"/>
      <name val="Soberana Sans"/>
      <family val="3"/>
    </font>
    <font>
      <b/>
      <sz val="11"/>
      <color rgb="FF000000"/>
      <name val="Soberana Sans"/>
      <family val="3"/>
    </font>
    <font>
      <sz val="11"/>
      <color rgb="FF000000"/>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
      <sz val="10"/>
      <color theme="1"/>
      <name val="Arial"/>
      <family val="2"/>
    </font>
    <font>
      <b/>
      <i/>
      <sz val="9"/>
      <color rgb="FFFFFFFF"/>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sz val="10"/>
      <color rgb="FF000000"/>
      <name val="Soberana Sans"/>
      <family val="3"/>
    </font>
    <font>
      <b/>
      <sz val="14"/>
      <color theme="1"/>
      <name val="Soberana Sans Light"/>
      <family val="3"/>
    </font>
  </fonts>
  <fills count="12">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rgb="FF9BBB59"/>
        <bgColor indexed="64"/>
      </patternFill>
    </fill>
    <fill>
      <patternFill patternType="solid">
        <fgColor rgb="FFEAF1DD"/>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style="medium">
        <color theme="9" tint="-0.24994659260841701"/>
      </left>
      <right style="medium">
        <color theme="9" tint="-0.24994659260841701"/>
      </right>
      <top style="medium">
        <color theme="9" tint="-0.24994659260841701"/>
      </top>
      <bottom/>
      <diagonal/>
    </border>
    <border>
      <left style="medium">
        <color theme="9" tint="-0.24994659260841701"/>
      </left>
      <right style="medium">
        <color theme="9" tint="-0.24994659260841701"/>
      </right>
      <top/>
      <bottom/>
      <diagonal/>
    </border>
    <border>
      <left style="medium">
        <color theme="9" tint="-0.24994659260841701"/>
      </left>
      <right style="medium">
        <color theme="9" tint="-0.24994659260841701"/>
      </right>
      <top/>
      <bottom style="medium">
        <color theme="9" tint="-0.24994659260841701"/>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s>
  <cellStyleXfs count="1">
    <xf numFmtId="0" fontId="0" fillId="0" borderId="0"/>
  </cellStyleXfs>
  <cellXfs count="296">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3" fillId="3" borderId="1" xfId="0" applyFont="1" applyFill="1" applyBorder="1" applyAlignment="1">
      <alignment horizontal="center" vertical="center"/>
    </xf>
    <xf numFmtId="0" fontId="10" fillId="0" borderId="0" xfId="0" applyFont="1" applyAlignment="1">
      <alignment horizontal="center"/>
    </xf>
    <xf numFmtId="0" fontId="10" fillId="0" borderId="0" xfId="0" applyFont="1" applyAlignment="1">
      <alignment horizontal="center" vertical="center"/>
    </xf>
    <xf numFmtId="0" fontId="10" fillId="0" borderId="0" xfId="0" applyFont="1"/>
    <xf numFmtId="0" fontId="9"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23" fillId="0" borderId="1" xfId="0" applyFont="1" applyFill="1" applyBorder="1" applyAlignment="1">
      <alignment horizontal="center" vertical="center" wrapText="1"/>
    </xf>
    <xf numFmtId="0" fontId="8" fillId="0" borderId="0" xfId="0" applyFont="1" applyFill="1" applyBorder="1" applyAlignment="1">
      <alignment vertical="center"/>
    </xf>
    <xf numFmtId="0" fontId="0" fillId="0" borderId="0" xfId="0" applyFill="1" applyBorder="1"/>
    <xf numFmtId="0" fontId="7" fillId="2" borderId="2" xfId="0" applyFont="1" applyFill="1" applyBorder="1" applyAlignment="1">
      <alignment horizontal="center" vertical="center"/>
    </xf>
    <xf numFmtId="0" fontId="9" fillId="0" borderId="0" xfId="0" applyFont="1"/>
    <xf numFmtId="0" fontId="24" fillId="0" borderId="0" xfId="0" applyFont="1"/>
    <xf numFmtId="0" fontId="4" fillId="0" borderId="0" xfId="0" applyFont="1"/>
    <xf numFmtId="0" fontId="9" fillId="0" borderId="1" xfId="0" applyFont="1" applyBorder="1" applyAlignment="1">
      <alignment horizontal="center" vertical="center"/>
    </xf>
    <xf numFmtId="0" fontId="9" fillId="0" borderId="0" xfId="0" applyFont="1" applyBorder="1"/>
    <xf numFmtId="0" fontId="25" fillId="0" borderId="0" xfId="0" applyFont="1" applyFill="1" applyBorder="1" applyAlignment="1">
      <alignment horizontal="center" vertical="center"/>
    </xf>
    <xf numFmtId="0" fontId="24"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24" fillId="0" borderId="0" xfId="0" applyFont="1" applyAlignment="1">
      <alignment horizontal="center" vertical="center"/>
    </xf>
    <xf numFmtId="0" fontId="11" fillId="2" borderId="1" xfId="0" applyFont="1" applyFill="1" applyBorder="1" applyAlignment="1">
      <alignment horizontal="center" vertical="center"/>
    </xf>
    <xf numFmtId="0" fontId="30" fillId="0" borderId="1" xfId="0" applyFont="1" applyFill="1" applyBorder="1" applyAlignment="1">
      <alignment horizontal="center" vertical="center" wrapText="1"/>
    </xf>
    <xf numFmtId="0" fontId="31"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7" fillId="3" borderId="1" xfId="0" applyFont="1" applyFill="1" applyBorder="1" applyAlignment="1">
      <alignment horizontal="center" vertical="center"/>
    </xf>
    <xf numFmtId="0" fontId="8" fillId="0" borderId="1" xfId="0" applyFont="1" applyFill="1" applyBorder="1" applyAlignment="1">
      <alignment horizontal="center" vertical="center"/>
    </xf>
    <xf numFmtId="0" fontId="5" fillId="0" borderId="4" xfId="0" applyFont="1" applyFill="1" applyBorder="1" applyAlignment="1">
      <alignment horizontal="center" vertical="center" wrapText="1"/>
    </xf>
    <xf numFmtId="0" fontId="14" fillId="0" borderId="1" xfId="0" applyFont="1" applyFill="1" applyBorder="1" applyAlignment="1">
      <alignment vertical="center" textRotation="90" wrapText="1"/>
    </xf>
    <xf numFmtId="0" fontId="14" fillId="0" borderId="1" xfId="0" applyFont="1" applyFill="1" applyBorder="1" applyAlignment="1">
      <alignment horizontal="center" vertical="center" textRotation="90" wrapText="1"/>
    </xf>
    <xf numFmtId="0" fontId="5" fillId="0" borderId="0" xfId="0" applyFont="1" applyFill="1" applyAlignment="1">
      <alignment horizontal="center" vertical="center" textRotation="90" wrapText="1"/>
    </xf>
    <xf numFmtId="0" fontId="14" fillId="0" borderId="4" xfId="0" applyFont="1" applyFill="1" applyBorder="1" applyAlignment="1">
      <alignment horizontal="center" vertical="center" textRotation="90" wrapText="1"/>
    </xf>
    <xf numFmtId="0" fontId="8" fillId="0" borderId="2" xfId="0" applyFont="1" applyBorder="1" applyAlignment="1">
      <alignment vertical="center"/>
    </xf>
    <xf numFmtId="0" fontId="14" fillId="3" borderId="2" xfId="0" applyFont="1" applyFill="1" applyBorder="1" applyAlignment="1">
      <alignment vertical="center" textRotation="90"/>
    </xf>
    <xf numFmtId="0" fontId="32"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33" fillId="3" borderId="1" xfId="0" applyFont="1" applyFill="1" applyBorder="1" applyAlignment="1">
      <alignment horizontal="center" vertical="center"/>
    </xf>
    <xf numFmtId="0" fontId="9" fillId="0" borderId="0" xfId="0" applyFont="1" applyAlignment="1">
      <alignment horizontal="center"/>
    </xf>
    <xf numFmtId="0" fontId="9" fillId="0" borderId="1" xfId="0" applyFont="1" applyBorder="1" applyAlignment="1">
      <alignment horizontal="center"/>
    </xf>
    <xf numFmtId="0" fontId="34" fillId="3" borderId="1" xfId="0" applyFont="1" applyFill="1" applyBorder="1" applyAlignment="1">
      <alignment horizontal="center"/>
    </xf>
    <xf numFmtId="0" fontId="34" fillId="3" borderId="0" xfId="0" applyFont="1" applyFill="1" applyAlignment="1">
      <alignment horizontal="center"/>
    </xf>
    <xf numFmtId="0" fontId="34" fillId="3" borderId="1" xfId="0" applyFont="1" applyFill="1" applyBorder="1" applyAlignment="1">
      <alignment horizontal="center" vertical="center" wrapText="1"/>
    </xf>
    <xf numFmtId="0" fontId="35" fillId="3" borderId="1" xfId="0" applyFont="1" applyFill="1" applyBorder="1" applyAlignment="1">
      <alignment horizontal="center" vertical="center"/>
    </xf>
    <xf numFmtId="0" fontId="29" fillId="0" borderId="0" xfId="0" applyFont="1" applyBorder="1" applyAlignment="1">
      <alignment horizontal="right" vertical="center"/>
    </xf>
    <xf numFmtId="0" fontId="37" fillId="6" borderId="16" xfId="0" applyFont="1" applyFill="1" applyBorder="1" applyAlignment="1">
      <alignment horizontal="center" vertical="center" wrapText="1"/>
    </xf>
    <xf numFmtId="0" fontId="38" fillId="7" borderId="16" xfId="0" applyFont="1" applyFill="1" applyBorder="1" applyAlignment="1">
      <alignment vertical="center" wrapText="1"/>
    </xf>
    <xf numFmtId="0" fontId="38" fillId="7" borderId="16" xfId="0" applyFont="1" applyFill="1" applyBorder="1" applyAlignment="1">
      <alignment horizontal="center" vertical="center" wrapText="1"/>
    </xf>
    <xf numFmtId="0" fontId="15" fillId="7" borderId="16" xfId="0" applyFont="1" applyFill="1" applyBorder="1" applyAlignment="1">
      <alignment horizontal="center" vertical="center" wrapText="1"/>
    </xf>
    <xf numFmtId="9" fontId="15" fillId="7" borderId="16" xfId="0" applyNumberFormat="1" applyFont="1" applyFill="1" applyBorder="1" applyAlignment="1">
      <alignment horizontal="center" vertical="center" wrapText="1"/>
    </xf>
    <xf numFmtId="0" fontId="38" fillId="0" borderId="16" xfId="0" applyFont="1" applyBorder="1" applyAlignment="1">
      <alignment vertical="center" wrapText="1"/>
    </xf>
    <xf numFmtId="0" fontId="38" fillId="8" borderId="16" xfId="0" applyFont="1" applyFill="1" applyBorder="1" applyAlignment="1">
      <alignment horizontal="center" vertical="center" wrapText="1"/>
    </xf>
    <xf numFmtId="0" fontId="15" fillId="0" borderId="16" xfId="0" applyFont="1" applyBorder="1" applyAlignment="1">
      <alignment horizontal="center" vertical="center" wrapText="1"/>
    </xf>
    <xf numFmtId="9" fontId="15" fillId="8" borderId="16" xfId="0" applyNumberFormat="1" applyFont="1" applyFill="1" applyBorder="1" applyAlignment="1">
      <alignment horizontal="center" vertical="center" wrapText="1"/>
    </xf>
    <xf numFmtId="0" fontId="38" fillId="8" borderId="16" xfId="0" applyFont="1" applyFill="1" applyBorder="1" applyAlignment="1">
      <alignment vertical="center" wrapText="1"/>
    </xf>
    <xf numFmtId="0" fontId="15" fillId="8" borderId="16" xfId="0" applyFont="1" applyFill="1" applyBorder="1" applyAlignment="1">
      <alignment horizontal="center" vertical="center" wrapText="1"/>
    </xf>
    <xf numFmtId="0" fontId="0" fillId="0" borderId="0" xfId="0" applyAlignment="1">
      <alignment horizontal="center"/>
    </xf>
    <xf numFmtId="0" fontId="0" fillId="8" borderId="0" xfId="0" applyFill="1"/>
    <xf numFmtId="0" fontId="39" fillId="0" borderId="0" xfId="0" applyFont="1"/>
    <xf numFmtId="0" fontId="40" fillId="0" borderId="0" xfId="0" applyFont="1" applyAlignment="1">
      <alignment horizontal="center"/>
    </xf>
    <xf numFmtId="0" fontId="39" fillId="0" borderId="0" xfId="0" applyFont="1" applyAlignment="1">
      <alignment horizontal="left"/>
    </xf>
    <xf numFmtId="0" fontId="40" fillId="0" borderId="0" xfId="0" applyFont="1"/>
    <xf numFmtId="0" fontId="40" fillId="4" borderId="1" xfId="0" applyFont="1" applyFill="1" applyBorder="1" applyAlignment="1">
      <alignment horizontal="center" vertical="center" wrapText="1"/>
    </xf>
    <xf numFmtId="9" fontId="39" fillId="0" borderId="1" xfId="0" applyNumberFormat="1" applyFont="1" applyBorder="1" applyAlignment="1">
      <alignment horizontal="center" vertical="center" wrapText="1"/>
    </xf>
    <xf numFmtId="0" fontId="2" fillId="8" borderId="0" xfId="0" applyFont="1" applyFill="1"/>
    <xf numFmtId="0" fontId="1" fillId="8" borderId="0" xfId="0" applyFont="1" applyFill="1" applyAlignment="1">
      <alignment vertical="center"/>
    </xf>
    <xf numFmtId="0" fontId="0" fillId="8" borderId="0" xfId="0" applyFont="1" applyFill="1" applyAlignment="1">
      <alignment vertical="center"/>
    </xf>
    <xf numFmtId="0" fontId="2" fillId="8" borderId="0" xfId="0" applyFont="1" applyFill="1" applyAlignment="1">
      <alignment wrapText="1"/>
    </xf>
    <xf numFmtId="0" fontId="3" fillId="8" borderId="0" xfId="0" applyFont="1" applyFill="1" applyAlignment="1">
      <alignment wrapText="1"/>
    </xf>
    <xf numFmtId="0" fontId="45" fillId="0" borderId="1" xfId="0" applyFont="1" applyBorder="1" applyAlignment="1">
      <alignment horizontal="left" vertical="center"/>
    </xf>
    <xf numFmtId="0" fontId="46" fillId="8" borderId="1" xfId="0" applyFont="1" applyFill="1" applyBorder="1" applyAlignment="1">
      <alignment vertical="center"/>
    </xf>
    <xf numFmtId="0" fontId="45" fillId="0" borderId="1" xfId="0" applyFont="1" applyBorder="1" applyAlignment="1">
      <alignment horizontal="center" vertical="center"/>
    </xf>
    <xf numFmtId="0" fontId="45" fillId="0" borderId="1" xfId="0" applyFont="1" applyBorder="1" applyAlignment="1">
      <alignment horizontal="center" vertical="center" wrapText="1"/>
    </xf>
    <xf numFmtId="0" fontId="46" fillId="8" borderId="1" xfId="0" applyFont="1" applyFill="1" applyBorder="1"/>
    <xf numFmtId="0" fontId="45" fillId="0" borderId="1" xfId="0" applyFont="1" applyBorder="1" applyAlignment="1">
      <alignment vertical="center" wrapText="1"/>
    </xf>
    <xf numFmtId="0" fontId="47" fillId="0" borderId="0" xfId="0" applyFont="1" applyBorder="1" applyAlignment="1">
      <alignment vertical="center" wrapText="1"/>
    </xf>
    <xf numFmtId="0" fontId="45" fillId="0" borderId="2" xfId="0" applyFont="1" applyBorder="1" applyAlignment="1">
      <alignment horizontal="center" vertical="center"/>
    </xf>
    <xf numFmtId="0" fontId="45" fillId="0" borderId="2" xfId="0" applyFont="1" applyBorder="1" applyAlignment="1">
      <alignment horizontal="center" vertical="center" wrapText="1"/>
    </xf>
    <xf numFmtId="0" fontId="46" fillId="8" borderId="1" xfId="0" applyFont="1" applyFill="1" applyBorder="1" applyAlignment="1"/>
    <xf numFmtId="0" fontId="50" fillId="9" borderId="1" xfId="0" applyFont="1" applyFill="1" applyBorder="1" applyAlignment="1">
      <alignment horizontal="center" vertical="center" wrapText="1"/>
    </xf>
    <xf numFmtId="0" fontId="50" fillId="9" borderId="1" xfId="0" applyFont="1" applyFill="1" applyBorder="1" applyAlignment="1">
      <alignment horizontal="center" vertical="center"/>
    </xf>
    <xf numFmtId="0" fontId="46" fillId="8" borderId="1" xfId="0" applyFont="1" applyFill="1" applyBorder="1" applyAlignment="1">
      <alignment horizontal="center" vertical="center" wrapText="1"/>
    </xf>
    <xf numFmtId="0" fontId="46" fillId="8" borderId="1" xfId="0" applyFont="1" applyFill="1" applyBorder="1" applyAlignment="1">
      <alignment wrapText="1"/>
    </xf>
    <xf numFmtId="0" fontId="49" fillId="8" borderId="1" xfId="0" applyFont="1" applyFill="1" applyBorder="1" applyAlignment="1">
      <alignment vertical="center" wrapText="1"/>
    </xf>
    <xf numFmtId="0" fontId="49" fillId="8" borderId="0" xfId="0" applyFont="1" applyFill="1" applyBorder="1" applyAlignment="1">
      <alignment horizontal="left" vertical="center" wrapText="1"/>
    </xf>
    <xf numFmtId="0" fontId="46" fillId="8" borderId="0" xfId="0" applyFont="1" applyFill="1" applyBorder="1" applyAlignment="1">
      <alignment horizontal="left" vertical="center" wrapText="1"/>
    </xf>
    <xf numFmtId="0" fontId="46" fillId="8" borderId="0" xfId="0" applyFont="1" applyFill="1" applyBorder="1" applyAlignment="1">
      <alignment horizontal="left" wrapText="1"/>
    </xf>
    <xf numFmtId="0" fontId="46" fillId="8" borderId="0" xfId="0" applyFont="1" applyFill="1" applyAlignment="1">
      <alignment horizontal="left" wrapText="1"/>
    </xf>
    <xf numFmtId="0" fontId="49" fillId="8" borderId="0" xfId="0" applyFont="1" applyFill="1" applyBorder="1" applyAlignment="1">
      <alignment vertical="center" wrapText="1"/>
    </xf>
    <xf numFmtId="0" fontId="46" fillId="8" borderId="0" xfId="0" applyFont="1" applyFill="1"/>
    <xf numFmtId="0" fontId="46" fillId="8" borderId="0" xfId="0" applyFont="1" applyFill="1" applyBorder="1" applyAlignment="1">
      <alignment vertical="center" wrapText="1"/>
    </xf>
    <xf numFmtId="0" fontId="52" fillId="8" borderId="0" xfId="0" applyFont="1" applyFill="1" applyAlignment="1">
      <alignment wrapText="1"/>
    </xf>
    <xf numFmtId="0" fontId="52" fillId="8" borderId="0" xfId="0" applyFont="1" applyFill="1"/>
    <xf numFmtId="9" fontId="39" fillId="0" borderId="2" xfId="0" applyNumberFormat="1" applyFont="1" applyBorder="1" applyAlignment="1">
      <alignment horizontal="center" vertical="center" wrapText="1"/>
    </xf>
    <xf numFmtId="9" fontId="53" fillId="0" borderId="1" xfId="0" applyNumberFormat="1" applyFont="1" applyBorder="1" applyAlignment="1">
      <alignment horizontal="center" vertical="center" wrapText="1"/>
    </xf>
    <xf numFmtId="0" fontId="7" fillId="0" borderId="0" xfId="0" applyFont="1" applyAlignment="1">
      <alignment horizontal="center" vertical="center"/>
    </xf>
    <xf numFmtId="0" fontId="7" fillId="0" borderId="0" xfId="0" applyFont="1" applyBorder="1" applyAlignment="1">
      <alignment horizontal="center" vertical="center"/>
    </xf>
    <xf numFmtId="0" fontId="0" fillId="0" borderId="20" xfId="0" applyBorder="1" applyAlignment="1">
      <alignment horizontal="center"/>
    </xf>
    <xf numFmtId="0" fontId="54" fillId="10" borderId="21" xfId="0" applyFont="1" applyFill="1" applyBorder="1" applyAlignment="1">
      <alignment horizontal="center" vertical="center"/>
    </xf>
    <xf numFmtId="0" fontId="54" fillId="10" borderId="22" xfId="0" applyFont="1" applyFill="1" applyBorder="1" applyAlignment="1">
      <alignment horizontal="center" vertical="center" wrapText="1"/>
    </xf>
    <xf numFmtId="0" fontId="54" fillId="10" borderId="23" xfId="0" applyFont="1" applyFill="1" applyBorder="1" applyAlignment="1">
      <alignment horizontal="center" vertical="center" wrapText="1"/>
    </xf>
    <xf numFmtId="0" fontId="7" fillId="11" borderId="24" xfId="0" applyFont="1" applyFill="1" applyBorder="1" applyAlignment="1">
      <alignment vertical="center"/>
    </xf>
    <xf numFmtId="0" fontId="7" fillId="11" borderId="24" xfId="0" applyFont="1" applyFill="1" applyBorder="1" applyAlignment="1">
      <alignment horizontal="center" vertical="center"/>
    </xf>
    <xf numFmtId="0" fontId="7" fillId="0" borderId="24" xfId="0" applyFont="1" applyBorder="1" applyAlignment="1">
      <alignment vertical="center"/>
    </xf>
    <xf numFmtId="9" fontId="38" fillId="11" borderId="25" xfId="0" applyNumberFormat="1" applyFont="1" applyFill="1" applyBorder="1" applyAlignment="1">
      <alignment horizontal="center" vertical="center" wrapText="1"/>
    </xf>
    <xf numFmtId="0" fontId="55" fillId="10" borderId="21" xfId="0" applyFont="1" applyFill="1" applyBorder="1" applyAlignment="1">
      <alignment horizontal="center" vertical="center" wrapText="1"/>
    </xf>
    <xf numFmtId="0" fontId="55" fillId="10" borderId="22" xfId="0" applyFont="1" applyFill="1" applyBorder="1" applyAlignment="1">
      <alignment horizontal="center" vertical="center" wrapText="1"/>
    </xf>
    <xf numFmtId="0" fontId="55" fillId="10" borderId="23" xfId="0" applyFont="1" applyFill="1" applyBorder="1" applyAlignment="1">
      <alignment horizontal="center" vertical="center" wrapText="1"/>
    </xf>
    <xf numFmtId="0" fontId="16" fillId="11" borderId="24" xfId="0" applyFont="1" applyFill="1" applyBorder="1" applyAlignment="1">
      <alignment horizontal="center" vertical="center" wrapText="1"/>
    </xf>
    <xf numFmtId="0" fontId="10" fillId="11" borderId="25" xfId="0" applyFont="1" applyFill="1" applyBorder="1" applyAlignment="1">
      <alignment horizontal="center" vertical="center" wrapText="1"/>
    </xf>
    <xf numFmtId="0" fontId="16"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58" fillId="0" borderId="0" xfId="0" applyFont="1" applyAlignment="1">
      <alignment horizontal="justify" vertical="center"/>
    </xf>
    <xf numFmtId="0" fontId="58" fillId="0" borderId="0" xfId="0" applyFont="1" applyAlignment="1">
      <alignment horizontal="left" vertical="justify"/>
    </xf>
    <xf numFmtId="0" fontId="0" fillId="0" borderId="0" xfId="0" applyAlignment="1">
      <alignment horizontal="left" vertical="justify"/>
    </xf>
    <xf numFmtId="0" fontId="56" fillId="0" borderId="0" xfId="0" applyFont="1" applyAlignment="1">
      <alignment horizontal="left" vertical="center"/>
    </xf>
    <xf numFmtId="0" fontId="0" fillId="0" borderId="0" xfId="0" applyAlignment="1">
      <alignment horizontal="left"/>
    </xf>
    <xf numFmtId="0" fontId="5" fillId="11" borderId="24" xfId="0" applyFont="1" applyFill="1" applyBorder="1" applyAlignment="1">
      <alignment horizontal="center" vertical="center"/>
    </xf>
    <xf numFmtId="0" fontId="5" fillId="8" borderId="24" xfId="0" applyFont="1" applyFill="1" applyBorder="1" applyAlignment="1">
      <alignment horizontal="center" vertical="center"/>
    </xf>
    <xf numFmtId="164" fontId="62" fillId="0" borderId="27" xfId="0" applyNumberFormat="1" applyFont="1" applyBorder="1" applyAlignment="1">
      <alignment horizontal="center" vertical="center" wrapText="1"/>
    </xf>
    <xf numFmtId="164" fontId="62" fillId="9" borderId="26" xfId="0" applyNumberFormat="1" applyFont="1" applyFill="1" applyBorder="1" applyAlignment="1">
      <alignment horizontal="center" vertical="center" wrapText="1"/>
    </xf>
    <xf numFmtId="164" fontId="62" fillId="9" borderId="27" xfId="0" applyNumberFormat="1" applyFont="1" applyFill="1" applyBorder="1" applyAlignment="1">
      <alignment horizontal="center" vertical="center" wrapText="1"/>
    </xf>
    <xf numFmtId="0" fontId="41" fillId="0" borderId="14" xfId="0" applyFont="1" applyBorder="1" applyAlignment="1">
      <alignment horizontal="left"/>
    </xf>
    <xf numFmtId="0" fontId="40" fillId="2" borderId="2" xfId="0" applyFont="1" applyFill="1" applyBorder="1" applyAlignment="1">
      <alignment horizontal="center" vertical="center" wrapText="1"/>
    </xf>
    <xf numFmtId="0" fontId="28" fillId="0" borderId="0" xfId="0" applyFont="1" applyAlignment="1">
      <alignment horizontal="right" vertical="center"/>
    </xf>
    <xf numFmtId="0" fontId="9" fillId="0" borderId="0" xfId="0" applyFont="1" applyFill="1" applyAlignment="1">
      <alignment horizontal="justify" vertical="justify" wrapText="1"/>
    </xf>
    <xf numFmtId="0" fontId="28" fillId="4" borderId="0" xfId="0" applyFont="1" applyFill="1" applyAlignment="1">
      <alignment horizontal="center" vertical="center"/>
    </xf>
    <xf numFmtId="0" fontId="40" fillId="4" borderId="6" xfId="0" applyFont="1" applyFill="1" applyBorder="1" applyAlignment="1">
      <alignment horizontal="center" vertical="center" wrapText="1"/>
    </xf>
    <xf numFmtId="0" fontId="40" fillId="4" borderId="5" xfId="0" applyFont="1" applyFill="1" applyBorder="1" applyAlignment="1">
      <alignment horizontal="center" vertical="center" wrapText="1"/>
    </xf>
    <xf numFmtId="0" fontId="40" fillId="4" borderId="7" xfId="0" applyFont="1" applyFill="1" applyBorder="1" applyAlignment="1">
      <alignment horizontal="center" vertical="center" wrapText="1"/>
    </xf>
    <xf numFmtId="0" fontId="40" fillId="0" borderId="6" xfId="0" applyFont="1" applyBorder="1" applyAlignment="1">
      <alignment horizontal="center" vertical="center" wrapText="1"/>
    </xf>
    <xf numFmtId="0" fontId="40" fillId="0" borderId="5"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6" xfId="0" applyFont="1" applyBorder="1" applyAlignment="1">
      <alignment horizontal="justify" vertical="justify"/>
    </xf>
    <xf numFmtId="0" fontId="39" fillId="0" borderId="7" xfId="0" applyFont="1" applyBorder="1" applyAlignment="1">
      <alignment horizontal="justify" vertical="justify"/>
    </xf>
    <xf numFmtId="0" fontId="39" fillId="0" borderId="5" xfId="0" applyFont="1" applyBorder="1" applyAlignment="1">
      <alignment horizontal="justify" vertical="justify"/>
    </xf>
    <xf numFmtId="0" fontId="39" fillId="0" borderId="6" xfId="0" applyFont="1" applyBorder="1" applyAlignment="1">
      <alignment horizontal="center" vertical="center"/>
    </xf>
    <xf numFmtId="0" fontId="39" fillId="0" borderId="7" xfId="0" applyFont="1" applyBorder="1" applyAlignment="1">
      <alignment horizontal="center" vertical="center"/>
    </xf>
    <xf numFmtId="0" fontId="39" fillId="0" borderId="5" xfId="0" applyFont="1" applyBorder="1" applyAlignment="1">
      <alignment horizontal="center" vertical="center"/>
    </xf>
    <xf numFmtId="0" fontId="40" fillId="0" borderId="8" xfId="0" applyFont="1" applyBorder="1" applyAlignment="1">
      <alignment horizontal="center" vertical="center" wrapText="1"/>
    </xf>
    <xf numFmtId="0" fontId="40" fillId="0" borderId="9" xfId="0" applyFont="1" applyBorder="1" applyAlignment="1">
      <alignment horizontal="center" vertical="center" wrapText="1"/>
    </xf>
    <xf numFmtId="0" fontId="39" fillId="0" borderId="8" xfId="0" applyFont="1" applyBorder="1" applyAlignment="1">
      <alignment horizontal="center" vertical="center"/>
    </xf>
    <xf numFmtId="0" fontId="39" fillId="0" borderId="15" xfId="0" applyFont="1" applyBorder="1" applyAlignment="1">
      <alignment horizontal="center" vertical="center"/>
    </xf>
    <xf numFmtId="0" fontId="39" fillId="0" borderId="9" xfId="0" applyFont="1" applyBorder="1" applyAlignment="1">
      <alignment horizontal="center" vertical="center"/>
    </xf>
    <xf numFmtId="0" fontId="39" fillId="0" borderId="8" xfId="0" applyFont="1" applyBorder="1" applyAlignment="1">
      <alignment horizontal="justify" vertical="justify"/>
    </xf>
    <xf numFmtId="0" fontId="39" fillId="0" borderId="15" xfId="0" applyFont="1" applyBorder="1" applyAlignment="1">
      <alignment horizontal="justify" vertical="justify"/>
    </xf>
    <xf numFmtId="0" fontId="39" fillId="0" borderId="9" xfId="0" applyFont="1" applyBorder="1" applyAlignment="1">
      <alignment horizontal="justify" vertical="justify"/>
    </xf>
    <xf numFmtId="0" fontId="53" fillId="0" borderId="1" xfId="0" applyFont="1" applyBorder="1" applyAlignment="1">
      <alignment horizontal="center" vertical="center" wrapText="1"/>
    </xf>
    <xf numFmtId="0" fontId="39" fillId="0" borderId="1" xfId="0" applyFont="1" applyBorder="1" applyAlignment="1">
      <alignment horizontal="justify" vertical="justify"/>
    </xf>
    <xf numFmtId="0" fontId="40" fillId="0" borderId="1" xfId="0" applyFont="1" applyBorder="1" applyAlignment="1">
      <alignment horizontal="center" vertical="center" wrapText="1"/>
    </xf>
    <xf numFmtId="0" fontId="39" fillId="0" borderId="1" xfId="0" applyFont="1" applyBorder="1" applyAlignment="1">
      <alignment horizontal="center" vertical="center"/>
    </xf>
    <xf numFmtId="0" fontId="42" fillId="0" borderId="0" xfId="0" applyFont="1" applyBorder="1" applyAlignment="1">
      <alignment horizontal="right" vertical="center" wrapText="1"/>
    </xf>
    <xf numFmtId="0" fontId="43" fillId="8" borderId="0" xfId="0" applyFont="1" applyFill="1" applyBorder="1" applyAlignment="1">
      <alignment horizontal="justify" vertical="justify" wrapText="1"/>
    </xf>
    <xf numFmtId="0" fontId="43" fillId="8" borderId="0" xfId="0" applyFont="1" applyFill="1" applyBorder="1" applyAlignment="1">
      <alignment horizontal="center" vertical="justify" wrapText="1"/>
    </xf>
    <xf numFmtId="0" fontId="44" fillId="9" borderId="1" xfId="0" applyFont="1" applyFill="1" applyBorder="1" applyAlignment="1">
      <alignment horizontal="center" vertical="center"/>
    </xf>
    <xf numFmtId="0" fontId="46" fillId="8" borderId="1" xfId="0" applyFont="1" applyFill="1" applyBorder="1" applyAlignment="1">
      <alignment horizontal="center" vertical="center"/>
    </xf>
    <xf numFmtId="0" fontId="46" fillId="0" borderId="1" xfId="0" applyFont="1" applyBorder="1" applyAlignment="1">
      <alignment horizontal="center" vertical="center" wrapText="1"/>
    </xf>
    <xf numFmtId="0" fontId="45" fillId="0" borderId="1" xfId="0" applyFont="1" applyBorder="1" applyAlignment="1">
      <alignment horizontal="center" vertical="center"/>
    </xf>
    <xf numFmtId="0" fontId="32" fillId="0" borderId="1" xfId="0" applyFont="1" applyBorder="1" applyAlignment="1">
      <alignment horizontal="center" vertical="center" wrapText="1"/>
    </xf>
    <xf numFmtId="0" fontId="46" fillId="0" borderId="1" xfId="0" applyFont="1" applyBorder="1" applyAlignment="1">
      <alignment horizontal="left" vertical="center" wrapText="1"/>
    </xf>
    <xf numFmtId="0" fontId="46" fillId="8" borderId="1" xfId="0" applyFont="1" applyFill="1" applyBorder="1" applyAlignment="1">
      <alignment horizont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5" fillId="8" borderId="1" xfId="0" applyFont="1" applyFill="1" applyBorder="1" applyAlignment="1">
      <alignment horizontal="left" vertical="center" wrapText="1"/>
    </xf>
    <xf numFmtId="0" fontId="45" fillId="9" borderId="15" xfId="0" applyFont="1" applyFill="1" applyBorder="1" applyAlignment="1">
      <alignment horizontal="center" vertical="center" wrapText="1"/>
    </xf>
    <xf numFmtId="0" fontId="45" fillId="0" borderId="1" xfId="0" applyFont="1" applyBorder="1" applyAlignment="1">
      <alignment horizontal="center" vertical="center" wrapText="1"/>
    </xf>
    <xf numFmtId="0" fontId="45" fillId="0" borderId="6" xfId="0" applyFont="1" applyBorder="1" applyAlignment="1">
      <alignment horizontal="center" vertical="center" wrapText="1"/>
    </xf>
    <xf numFmtId="0" fontId="45" fillId="0" borderId="7" xfId="0" applyFont="1" applyBorder="1" applyAlignment="1">
      <alignment horizontal="center" vertical="center" wrapText="1"/>
    </xf>
    <xf numFmtId="0" fontId="45" fillId="0" borderId="5" xfId="0" applyFont="1" applyBorder="1" applyAlignment="1">
      <alignment horizontal="center" vertical="center" wrapText="1"/>
    </xf>
    <xf numFmtId="0" fontId="45" fillId="8" borderId="1" xfId="0" applyFont="1" applyFill="1" applyBorder="1" applyAlignment="1">
      <alignment horizontal="center" vertical="center" wrapText="1"/>
    </xf>
    <xf numFmtId="0" fontId="44" fillId="8" borderId="1" xfId="0" applyFont="1" applyFill="1" applyBorder="1" applyAlignment="1">
      <alignment horizontal="center" vertical="center"/>
    </xf>
    <xf numFmtId="0" fontId="48" fillId="8" borderId="1" xfId="0" applyFont="1" applyFill="1" applyBorder="1" applyAlignment="1">
      <alignment horizontal="center" vertical="center"/>
    </xf>
    <xf numFmtId="0" fontId="49" fillId="8" borderId="1" xfId="0" applyFont="1" applyFill="1" applyBorder="1" applyAlignment="1">
      <alignment horizontal="center" vertical="center" wrapText="1"/>
    </xf>
    <xf numFmtId="0" fontId="43" fillId="8" borderId="1" xfId="0" applyFont="1" applyFill="1" applyBorder="1" applyAlignment="1">
      <alignment horizontal="center" vertical="center"/>
    </xf>
    <xf numFmtId="0" fontId="49" fillId="9" borderId="15" xfId="0" applyFont="1" applyFill="1" applyBorder="1" applyAlignment="1">
      <alignment horizontal="center" vertical="center" wrapText="1"/>
    </xf>
    <xf numFmtId="0" fontId="45" fillId="0" borderId="1" xfId="0" applyFont="1" applyBorder="1" applyAlignment="1">
      <alignment horizontal="left" vertical="center" wrapText="1"/>
    </xf>
    <xf numFmtId="0" fontId="43" fillId="8" borderId="6" xfId="0" applyFont="1" applyFill="1" applyBorder="1" applyAlignment="1">
      <alignment horizontal="center" wrapText="1"/>
    </xf>
    <xf numFmtId="0" fontId="43" fillId="8" borderId="7" xfId="0" applyFont="1" applyFill="1" applyBorder="1" applyAlignment="1">
      <alignment horizontal="center" wrapText="1"/>
    </xf>
    <xf numFmtId="0" fontId="43" fillId="8" borderId="5" xfId="0" applyFont="1" applyFill="1" applyBorder="1" applyAlignment="1">
      <alignment horizontal="center" wrapText="1"/>
    </xf>
    <xf numFmtId="0" fontId="49" fillId="8" borderId="6" xfId="0" applyFont="1" applyFill="1" applyBorder="1" applyAlignment="1">
      <alignment horizontal="center" vertical="center" wrapText="1"/>
    </xf>
    <xf numFmtId="0" fontId="49" fillId="8" borderId="7" xfId="0" applyFont="1" applyFill="1" applyBorder="1" applyAlignment="1">
      <alignment horizontal="center" vertical="center" wrapText="1"/>
    </xf>
    <xf numFmtId="0" fontId="49" fillId="8" borderId="5" xfId="0" applyFont="1" applyFill="1" applyBorder="1" applyAlignment="1">
      <alignment horizontal="center" vertical="center" wrapText="1"/>
    </xf>
    <xf numFmtId="0" fontId="43" fillId="8" borderId="6" xfId="0" applyFont="1" applyFill="1" applyBorder="1" applyAlignment="1">
      <alignment horizontal="center" vertical="center" wrapText="1"/>
    </xf>
    <xf numFmtId="0" fontId="43" fillId="8" borderId="7" xfId="0" applyFont="1" applyFill="1" applyBorder="1" applyAlignment="1">
      <alignment horizontal="center" vertical="center" wrapText="1"/>
    </xf>
    <xf numFmtId="0" fontId="43" fillId="8" borderId="5" xfId="0" applyFont="1" applyFill="1" applyBorder="1" applyAlignment="1">
      <alignment horizontal="center" vertical="center" wrapText="1"/>
    </xf>
    <xf numFmtId="0" fontId="49" fillId="9" borderId="8" xfId="0" applyFont="1" applyFill="1" applyBorder="1" applyAlignment="1">
      <alignment horizontal="center" vertical="center" wrapText="1"/>
    </xf>
    <xf numFmtId="0" fontId="49" fillId="9" borderId="9" xfId="0" applyFont="1" applyFill="1" applyBorder="1" applyAlignment="1">
      <alignment horizontal="center" vertical="center" wrapText="1"/>
    </xf>
    <xf numFmtId="0" fontId="49" fillId="9" borderId="12" xfId="0" applyFont="1" applyFill="1" applyBorder="1" applyAlignment="1">
      <alignment horizontal="center" vertical="center" wrapText="1"/>
    </xf>
    <xf numFmtId="0" fontId="49" fillId="9" borderId="14" xfId="0" applyFont="1" applyFill="1" applyBorder="1" applyAlignment="1">
      <alignment horizontal="center" vertical="center" wrapText="1"/>
    </xf>
    <xf numFmtId="0" fontId="49" fillId="9" borderId="13"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51" fillId="0" borderId="0" xfId="0" applyFont="1" applyAlignment="1">
      <alignment horizontal="left" vertical="center"/>
    </xf>
    <xf numFmtId="0" fontId="51" fillId="0" borderId="0" xfId="0" applyFont="1" applyAlignment="1">
      <alignment horizontal="left"/>
    </xf>
    <xf numFmtId="0" fontId="32" fillId="0" borderId="0" xfId="0" applyFont="1" applyAlignment="1">
      <alignment horizontal="center" vertical="center"/>
    </xf>
    <xf numFmtId="0" fontId="44" fillId="8" borderId="0" xfId="0" applyFont="1" applyFill="1" applyBorder="1" applyAlignment="1">
      <alignment horizontal="center" vertical="center"/>
    </xf>
    <xf numFmtId="0" fontId="14" fillId="3" borderId="9" xfId="0" applyFont="1" applyFill="1" applyBorder="1" applyAlignment="1">
      <alignment horizontal="center" vertical="center" textRotation="90"/>
    </xf>
    <xf numFmtId="0" fontId="14" fillId="3" borderId="11" xfId="0" applyFont="1" applyFill="1" applyBorder="1" applyAlignment="1">
      <alignment horizontal="center" vertical="center" textRotation="90"/>
    </xf>
    <xf numFmtId="0" fontId="14" fillId="3" borderId="13" xfId="0" applyFont="1" applyFill="1" applyBorder="1" applyAlignment="1">
      <alignment horizontal="center" vertical="center" textRotation="90"/>
    </xf>
    <xf numFmtId="0" fontId="8" fillId="0" borderId="15" xfId="0" applyFont="1" applyBorder="1" applyAlignment="1">
      <alignment horizontal="center" vertical="center"/>
    </xf>
    <xf numFmtId="0" fontId="8" fillId="0" borderId="0" xfId="0" applyFont="1" applyBorder="1" applyAlignment="1">
      <alignment horizontal="center" vertical="center"/>
    </xf>
    <xf numFmtId="0" fontId="8" fillId="0" borderId="14" xfId="0" applyFont="1" applyBorder="1" applyAlignment="1">
      <alignment horizontal="center" vertical="center"/>
    </xf>
    <xf numFmtId="0" fontId="14" fillId="3" borderId="2" xfId="0" applyFont="1" applyFill="1" applyBorder="1" applyAlignment="1">
      <alignment horizontal="center" vertical="center" textRotation="90"/>
    </xf>
    <xf numFmtId="0" fontId="14" fillId="3" borderId="3" xfId="0" applyFont="1" applyFill="1" applyBorder="1" applyAlignment="1">
      <alignment horizontal="center" vertical="center" textRotation="90"/>
    </xf>
    <xf numFmtId="0" fontId="14" fillId="3" borderId="4" xfId="0" applyFont="1" applyFill="1" applyBorder="1" applyAlignment="1">
      <alignment horizontal="center" vertical="center" textRotation="90"/>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14" fillId="3" borderId="9" xfId="0" applyFont="1" applyFill="1" applyBorder="1" applyAlignment="1">
      <alignment horizontal="center" vertical="center" textRotation="255"/>
    </xf>
    <xf numFmtId="0" fontId="14" fillId="3" borderId="11" xfId="0" applyFont="1" applyFill="1" applyBorder="1" applyAlignment="1">
      <alignment horizontal="center" vertical="center" textRotation="255"/>
    </xf>
    <xf numFmtId="0" fontId="14" fillId="3" borderId="13" xfId="0" applyFont="1" applyFill="1" applyBorder="1" applyAlignment="1">
      <alignment horizontal="center" vertical="center" textRotation="255"/>
    </xf>
    <xf numFmtId="0" fontId="22" fillId="0" borderId="15" xfId="0" applyFont="1" applyBorder="1" applyAlignment="1">
      <alignment horizontal="center" vertical="center"/>
    </xf>
    <xf numFmtId="0" fontId="22" fillId="0" borderId="0" xfId="0" applyFont="1" applyBorder="1" applyAlignment="1">
      <alignment horizontal="center" vertical="center"/>
    </xf>
    <xf numFmtId="0" fontId="22" fillId="0" borderId="14"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4" fillId="0" borderId="2" xfId="0" applyFont="1" applyFill="1" applyBorder="1" applyAlignment="1">
      <alignment horizontal="center" vertical="center" textRotation="90" wrapText="1"/>
    </xf>
    <xf numFmtId="0" fontId="14" fillId="0" borderId="4"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14" fillId="0" borderId="3" xfId="0" applyFont="1" applyFill="1" applyBorder="1" applyAlignment="1">
      <alignment horizontal="center" vertical="center" textRotation="90" wrapText="1"/>
    </xf>
    <xf numFmtId="0" fontId="7" fillId="3"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14" fillId="0" borderId="1" xfId="0" applyFont="1" applyFill="1" applyBorder="1" applyAlignment="1">
      <alignment horizontal="center" vertical="center" textRotation="90" wrapText="1"/>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7" fillId="2" borderId="1" xfId="0" applyFont="1" applyFill="1" applyBorder="1" applyAlignment="1">
      <alignment horizontal="center" vertical="center"/>
    </xf>
    <xf numFmtId="0" fontId="27" fillId="2" borderId="1" xfId="0" applyFont="1" applyFill="1" applyBorder="1" applyAlignment="1">
      <alignment horizontal="center" vertical="center"/>
    </xf>
    <xf numFmtId="0" fontId="16" fillId="0" borderId="1" xfId="0" applyFont="1" applyBorder="1" applyAlignment="1">
      <alignment horizontal="center" vertical="center"/>
    </xf>
    <xf numFmtId="0" fontId="7" fillId="2" borderId="2"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5" xfId="0" applyFont="1" applyBorder="1" applyAlignment="1">
      <alignment horizontal="center" vertical="center"/>
    </xf>
    <xf numFmtId="0" fontId="6"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26" fillId="3" borderId="1" xfId="0" applyFont="1" applyFill="1" applyBorder="1" applyAlignment="1">
      <alignment horizontal="center" vertical="center"/>
    </xf>
    <xf numFmtId="0" fontId="11" fillId="5" borderId="1" xfId="0" applyFont="1" applyFill="1" applyBorder="1" applyAlignment="1">
      <alignment horizontal="center" vertical="center"/>
    </xf>
    <xf numFmtId="0" fontId="29" fillId="0" borderId="14" xfId="0" applyFont="1" applyBorder="1" applyAlignment="1">
      <alignment horizontal="right" vertical="center"/>
    </xf>
    <xf numFmtId="0" fontId="29" fillId="0" borderId="10" xfId="0" applyFont="1" applyBorder="1" applyAlignment="1">
      <alignment horizontal="right" vertical="center"/>
    </xf>
    <xf numFmtId="0" fontId="29" fillId="0" borderId="0" xfId="0" applyFont="1" applyBorder="1" applyAlignment="1">
      <alignment horizontal="right" vertical="center"/>
    </xf>
    <xf numFmtId="0" fontId="36" fillId="0" borderId="0" xfId="0" applyFont="1" applyAlignment="1">
      <alignment horizontal="center" vertical="justify"/>
    </xf>
    <xf numFmtId="0" fontId="38" fillId="7" borderId="17" xfId="0" applyFont="1" applyFill="1" applyBorder="1" applyAlignment="1">
      <alignment horizontal="center" vertical="center" wrapText="1"/>
    </xf>
    <xf numFmtId="0" fontId="38" fillId="7" borderId="18" xfId="0" applyFont="1" applyFill="1" applyBorder="1" applyAlignment="1">
      <alignment horizontal="center" vertical="center" wrapText="1"/>
    </xf>
    <xf numFmtId="0" fontId="38" fillId="7" borderId="19" xfId="0" applyFont="1" applyFill="1" applyBorder="1" applyAlignment="1">
      <alignment horizontal="center" vertical="center" wrapText="1"/>
    </xf>
    <xf numFmtId="0" fontId="58" fillId="0" borderId="0" xfId="0" applyFont="1" applyAlignment="1">
      <alignment horizontal="left" vertical="justify"/>
    </xf>
    <xf numFmtId="0" fontId="36" fillId="0" borderId="20" xfId="0" applyFont="1" applyBorder="1" applyAlignment="1">
      <alignment horizontal="center"/>
    </xf>
    <xf numFmtId="0" fontId="36" fillId="0" borderId="0" xfId="0" applyFont="1" applyAlignment="1">
      <alignment horizontal="center"/>
    </xf>
    <xf numFmtId="0" fontId="56" fillId="0" borderId="0" xfId="0" applyFont="1" applyAlignment="1">
      <alignment horizontal="left" vertical="center"/>
    </xf>
    <xf numFmtId="0" fontId="33" fillId="3" borderId="1" xfId="0" applyFont="1" applyFill="1" applyBorder="1" applyAlignment="1">
      <alignment horizontal="center" vertical="center"/>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1"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32" fillId="2" borderId="0"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35" fillId="3" borderId="1" xfId="0" applyFont="1" applyFill="1" applyBorder="1" applyAlignment="1">
      <alignment horizontal="center" vertical="center"/>
    </xf>
    <xf numFmtId="0" fontId="24" fillId="2" borderId="6"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13" fillId="3" borderId="1" xfId="0" applyFont="1" applyFill="1" applyBorder="1" applyAlignment="1">
      <alignment horizontal="center" vertical="center"/>
    </xf>
    <xf numFmtId="0" fontId="24" fillId="2" borderId="7" xfId="0" applyFont="1" applyFill="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5" xfId="0" applyFont="1" applyBorder="1" applyAlignment="1">
      <alignment horizontal="center" vertical="center"/>
    </xf>
    <xf numFmtId="0" fontId="39" fillId="0" borderId="6" xfId="0" applyFont="1" applyBorder="1" applyAlignment="1">
      <alignment horizontal="justify" vertical="center"/>
    </xf>
    <xf numFmtId="0" fontId="39" fillId="0" borderId="7" xfId="0" applyFont="1" applyBorder="1" applyAlignment="1">
      <alignment horizontal="justify" vertical="center"/>
    </xf>
    <xf numFmtId="0" fontId="39" fillId="0" borderId="5" xfId="0" applyFont="1" applyBorder="1" applyAlignment="1">
      <alignment horizontal="justify" vertical="center"/>
    </xf>
    <xf numFmtId="0" fontId="63" fillId="2" borderId="15" xfId="0" applyFont="1" applyFill="1" applyBorder="1" applyAlignment="1">
      <alignment horizontal="center" vertical="center"/>
    </xf>
    <xf numFmtId="0" fontId="63" fillId="2" borderId="0" xfId="0" applyFont="1" applyFill="1" applyAlignment="1">
      <alignment horizontal="center" vertical="center"/>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219074</xdr:colOff>
      <xdr:row>0</xdr:row>
      <xdr:rowOff>1066800</xdr:rowOff>
    </xdr:to>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7" name="Rectangle 15"/>
        <xdr:cNvSpPr>
          <a:spLocks noChangeArrowheads="1"/>
        </xdr:cNvSpPr>
      </xdr:nvSpPr>
      <xdr:spPr bwMode="auto">
        <a:xfrm>
          <a:off x="7301592"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8" name="Rectangle 15"/>
        <xdr:cNvSpPr>
          <a:spLocks noChangeArrowheads="1"/>
        </xdr:cNvSpPr>
      </xdr:nvSpPr>
      <xdr:spPr bwMode="auto">
        <a:xfrm>
          <a:off x="8882743"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38100</xdr:colOff>
      <xdr:row>0</xdr:row>
      <xdr:rowOff>0</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38100" y="0"/>
          <a:ext cx="2133600" cy="7112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rabanalr/Documents/SECTUR/Matrices%20de%20evaluaci&#243;n/Gu&#237;as%20de%20evaluaci&#243;n%20del%20SNCT%20(ajustadas)/Subsector%20Hospedaje/Subsector%20Hospedaje%20-%20SNCT%20(ajusta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Datos Generales"/>
      <sheetName val="Evaluacion"/>
      <sheetName val="Calificacion"/>
      <sheetName val="Segunda condicional"/>
      <sheetName val="Tabla de puntuación"/>
      <sheetName val="Marco Legal y Normativo"/>
      <sheetName val="Referentes"/>
      <sheetName val="Comentarios"/>
      <sheetName val="Puntuación"/>
    </sheetNames>
    <sheetDataSet>
      <sheetData sheetId="0"/>
      <sheetData sheetId="1">
        <row r="7">
          <cell r="C7"/>
        </row>
      </sheetData>
      <sheetData sheetId="2">
        <row r="25">
          <cell r="AE25">
            <v>200.2</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70" zoomScaleNormal="70" zoomScalePageLayoutView="70" workbookViewId="0">
      <pane ySplit="1" topLeftCell="A14" activePane="bottomLeft" state="frozen"/>
      <selection pane="bottomLeft" activeCell="F12" sqref="F12:H17"/>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37" t="s">
        <v>59</v>
      </c>
      <c r="B1" s="137"/>
      <c r="C1" s="137"/>
      <c r="D1" s="137"/>
      <c r="E1" s="137"/>
      <c r="F1" s="137"/>
      <c r="G1" s="137"/>
      <c r="H1" s="137"/>
      <c r="I1" s="137"/>
    </row>
    <row r="2" spans="1:9" ht="117" customHeight="1" x14ac:dyDescent="0.25">
      <c r="A2" s="138" t="s">
        <v>354</v>
      </c>
      <c r="B2" s="138"/>
      <c r="C2" s="138"/>
      <c r="D2" s="138"/>
      <c r="E2" s="138"/>
      <c r="F2" s="138"/>
      <c r="G2" s="138"/>
      <c r="H2" s="138"/>
      <c r="I2" s="138"/>
    </row>
    <row r="3" spans="1:9" ht="39.75" customHeight="1" x14ac:dyDescent="0.25">
      <c r="A3" s="139" t="s">
        <v>57</v>
      </c>
      <c r="B3" s="139"/>
      <c r="C3" s="139"/>
      <c r="D3" s="139"/>
      <c r="E3" s="139"/>
      <c r="F3" s="139"/>
      <c r="G3" s="139"/>
      <c r="H3" s="139"/>
      <c r="I3" s="139"/>
    </row>
    <row r="4" spans="1:9" ht="117.75" customHeight="1" x14ac:dyDescent="0.25">
      <c r="A4" s="138" t="s">
        <v>355</v>
      </c>
      <c r="B4" s="138"/>
      <c r="C4" s="138"/>
      <c r="D4" s="138"/>
      <c r="E4" s="138"/>
      <c r="F4" s="138"/>
      <c r="G4" s="138"/>
      <c r="H4" s="138"/>
      <c r="I4" s="138"/>
    </row>
    <row r="5" spans="1:9" ht="32.25" customHeight="1" x14ac:dyDescent="0.25">
      <c r="A5" s="139" t="s">
        <v>58</v>
      </c>
      <c r="B5" s="139"/>
      <c r="C5" s="139"/>
      <c r="D5" s="139"/>
      <c r="E5" s="139"/>
      <c r="F5" s="139"/>
      <c r="G5" s="139"/>
      <c r="H5" s="139"/>
      <c r="I5" s="139"/>
    </row>
    <row r="6" spans="1:9" ht="15" customHeight="1" x14ac:dyDescent="0.25">
      <c r="A6" s="71"/>
      <c r="B6" s="72" t="s">
        <v>62</v>
      </c>
      <c r="C6" s="73" t="s">
        <v>59</v>
      </c>
      <c r="D6" s="71"/>
      <c r="E6" s="71"/>
      <c r="F6" s="71"/>
      <c r="G6" s="74"/>
      <c r="H6" s="71"/>
      <c r="I6" s="71"/>
    </row>
    <row r="7" spans="1:9" ht="14.25" customHeight="1" x14ac:dyDescent="0.25">
      <c r="A7" s="71"/>
      <c r="B7" s="72" t="s">
        <v>61</v>
      </c>
      <c r="C7" s="73" t="s">
        <v>60</v>
      </c>
      <c r="D7" s="71"/>
      <c r="E7" s="71"/>
      <c r="F7" s="71"/>
      <c r="G7" s="74"/>
      <c r="H7" s="71"/>
      <c r="I7" s="71"/>
    </row>
    <row r="8" spans="1:9" ht="12" customHeight="1" x14ac:dyDescent="0.25">
      <c r="A8" s="71"/>
      <c r="B8" s="72"/>
      <c r="C8" s="73"/>
      <c r="D8" s="71"/>
      <c r="E8" s="71"/>
      <c r="F8" s="71"/>
      <c r="G8" s="74"/>
      <c r="H8" s="71"/>
      <c r="I8" s="71"/>
    </row>
    <row r="9" spans="1:9" ht="14.25" customHeight="1" x14ac:dyDescent="0.25">
      <c r="A9" s="135" t="s">
        <v>356</v>
      </c>
      <c r="B9" s="135"/>
      <c r="C9" s="135"/>
      <c r="D9" s="135"/>
      <c r="E9" s="135"/>
      <c r="F9" s="135"/>
      <c r="G9" s="135"/>
      <c r="H9" s="135"/>
      <c r="I9" s="135"/>
    </row>
    <row r="10" spans="1:9" ht="19.5" customHeight="1" x14ac:dyDescent="0.25">
      <c r="A10" s="136" t="s">
        <v>63</v>
      </c>
      <c r="B10" s="136"/>
      <c r="C10" s="136"/>
      <c r="D10" s="136"/>
      <c r="E10" s="136"/>
      <c r="F10" s="136"/>
      <c r="G10" s="136"/>
      <c r="H10" s="136"/>
      <c r="I10" s="136"/>
    </row>
    <row r="11" spans="1:9" s="22" customFormat="1" ht="21.75" customHeight="1" x14ac:dyDescent="0.25">
      <c r="A11" s="140" t="s">
        <v>357</v>
      </c>
      <c r="B11" s="141"/>
      <c r="C11" s="140" t="s">
        <v>358</v>
      </c>
      <c r="D11" s="142"/>
      <c r="E11" s="141"/>
      <c r="F11" s="140" t="s">
        <v>359</v>
      </c>
      <c r="G11" s="142"/>
      <c r="H11" s="141"/>
      <c r="I11" s="75" t="s">
        <v>360</v>
      </c>
    </row>
    <row r="12" spans="1:9" ht="32.25" customHeight="1" x14ac:dyDescent="0.25">
      <c r="A12" s="143" t="s">
        <v>8</v>
      </c>
      <c r="B12" s="144"/>
      <c r="C12" s="145" t="s">
        <v>361</v>
      </c>
      <c r="D12" s="146"/>
      <c r="E12" s="147"/>
      <c r="F12" s="291" t="s">
        <v>449</v>
      </c>
      <c r="G12" s="292"/>
      <c r="H12" s="293"/>
      <c r="I12" s="76">
        <v>0</v>
      </c>
    </row>
    <row r="13" spans="1:9" ht="61.5" customHeight="1" x14ac:dyDescent="0.25">
      <c r="A13" s="143" t="s">
        <v>10</v>
      </c>
      <c r="B13" s="144"/>
      <c r="C13" s="151" t="s">
        <v>362</v>
      </c>
      <c r="D13" s="152"/>
      <c r="E13" s="153"/>
      <c r="F13" s="148" t="s">
        <v>363</v>
      </c>
      <c r="G13" s="149"/>
      <c r="H13" s="150"/>
      <c r="I13" s="76">
        <v>0.1</v>
      </c>
    </row>
    <row r="14" spans="1:9" ht="78.75" customHeight="1" x14ac:dyDescent="0.25">
      <c r="A14" s="154" t="s">
        <v>11</v>
      </c>
      <c r="B14" s="155"/>
      <c r="C14" s="156" t="s">
        <v>364</v>
      </c>
      <c r="D14" s="157"/>
      <c r="E14" s="158"/>
      <c r="F14" s="159" t="s">
        <v>450</v>
      </c>
      <c r="G14" s="160"/>
      <c r="H14" s="161"/>
      <c r="I14" s="106">
        <v>0.2</v>
      </c>
    </row>
    <row r="15" spans="1:9" ht="60" customHeight="1" x14ac:dyDescent="0.25">
      <c r="A15" s="154" t="s">
        <v>419</v>
      </c>
      <c r="B15" s="155"/>
      <c r="C15" s="162" t="s">
        <v>420</v>
      </c>
      <c r="D15" s="162"/>
      <c r="E15" s="162"/>
      <c r="F15" s="163" t="s">
        <v>451</v>
      </c>
      <c r="G15" s="163"/>
      <c r="H15" s="163"/>
      <c r="I15" s="107">
        <v>0.3</v>
      </c>
    </row>
    <row r="16" spans="1:9" ht="96" customHeight="1" x14ac:dyDescent="0.25">
      <c r="A16" s="164" t="s">
        <v>12</v>
      </c>
      <c r="B16" s="164"/>
      <c r="C16" s="165" t="s">
        <v>365</v>
      </c>
      <c r="D16" s="165"/>
      <c r="E16" s="165"/>
      <c r="F16" s="163" t="s">
        <v>452</v>
      </c>
      <c r="G16" s="163"/>
      <c r="H16" s="163"/>
      <c r="I16" s="76">
        <v>0.6</v>
      </c>
    </row>
    <row r="17" spans="1:9" ht="80.25" customHeight="1" x14ac:dyDescent="0.25">
      <c r="A17" s="143" t="s">
        <v>13</v>
      </c>
      <c r="B17" s="144"/>
      <c r="C17" s="151" t="s">
        <v>366</v>
      </c>
      <c r="D17" s="152"/>
      <c r="E17" s="153"/>
      <c r="F17" s="148" t="s">
        <v>453</v>
      </c>
      <c r="G17" s="149"/>
      <c r="H17" s="150"/>
      <c r="I17" s="76">
        <v>1</v>
      </c>
    </row>
  </sheetData>
  <mergeCells count="28">
    <mergeCell ref="A17:B17"/>
    <mergeCell ref="C17:E17"/>
    <mergeCell ref="F17:H17"/>
    <mergeCell ref="A15:B15"/>
    <mergeCell ref="C15:E15"/>
    <mergeCell ref="F15:H15"/>
    <mergeCell ref="A16:B16"/>
    <mergeCell ref="C16:E16"/>
    <mergeCell ref="F16:H16"/>
    <mergeCell ref="A13:B13"/>
    <mergeCell ref="C13:E13"/>
    <mergeCell ref="F13:H13"/>
    <mergeCell ref="A14:B14"/>
    <mergeCell ref="C14:E14"/>
    <mergeCell ref="F14:H14"/>
    <mergeCell ref="A11:B11"/>
    <mergeCell ref="C11:E11"/>
    <mergeCell ref="F11:H11"/>
    <mergeCell ref="A12:B12"/>
    <mergeCell ref="C12:E12"/>
    <mergeCell ref="F12:H12"/>
    <mergeCell ref="A9:I9"/>
    <mergeCell ref="A10:I10"/>
    <mergeCell ref="A1:I1"/>
    <mergeCell ref="A2:I2"/>
    <mergeCell ref="A4:I4"/>
    <mergeCell ref="A3:I3"/>
    <mergeCell ref="A5:I5"/>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70" zoomScaleNormal="70" workbookViewId="0">
      <pane ySplit="2" topLeftCell="A3" activePane="bottomLeft" state="frozen"/>
      <selection pane="bottomLeft" activeCell="E5" sqref="E5"/>
    </sheetView>
  </sheetViews>
  <sheetFormatPr baseColWidth="10" defaultRowHeight="15.75" x14ac:dyDescent="0.25"/>
  <cols>
    <col min="1" max="1" width="5.85546875" style="12" customWidth="1"/>
    <col min="2" max="2" width="114.140625" style="12" customWidth="1"/>
    <col min="3" max="3" width="11.42578125" style="51"/>
    <col min="4" max="10" width="11.42578125" style="20"/>
  </cols>
  <sheetData>
    <row r="1" spans="1:11" ht="77.25" customHeight="1" x14ac:dyDescent="0.25">
      <c r="A1" s="264" t="s">
        <v>305</v>
      </c>
      <c r="B1" s="265"/>
    </row>
    <row r="2" spans="1:11" s="22" customFormat="1" ht="26.25" customHeight="1" x14ac:dyDescent="0.25">
      <c r="A2" s="48" t="s">
        <v>1</v>
      </c>
      <c r="B2" s="278" t="s">
        <v>305</v>
      </c>
      <c r="C2" s="279"/>
      <c r="D2" s="21"/>
      <c r="E2" s="21"/>
      <c r="F2" s="21"/>
      <c r="G2" s="21"/>
      <c r="H2" s="21"/>
      <c r="I2" s="21"/>
      <c r="J2" s="21"/>
    </row>
    <row r="3" spans="1:11" s="22" customFormat="1" ht="26.25" customHeight="1" x14ac:dyDescent="0.25">
      <c r="A3" s="280" t="s">
        <v>344</v>
      </c>
      <c r="B3" s="281"/>
      <c r="C3" s="282"/>
      <c r="D3" s="21"/>
      <c r="E3" s="21"/>
      <c r="F3" s="21"/>
      <c r="G3" s="21"/>
      <c r="H3" s="21"/>
      <c r="I3" s="21"/>
      <c r="J3" s="21"/>
      <c r="K3" s="21"/>
    </row>
    <row r="4" spans="1:11" ht="23.25" customHeight="1" x14ac:dyDescent="0.25">
      <c r="A4" s="276" t="s">
        <v>305</v>
      </c>
      <c r="B4" s="276"/>
      <c r="C4" s="54">
        <v>0</v>
      </c>
    </row>
    <row r="5" spans="1:11" ht="47.25" x14ac:dyDescent="0.25">
      <c r="A5" s="23">
        <v>1</v>
      </c>
      <c r="B5" s="49" t="s">
        <v>306</v>
      </c>
      <c r="C5" s="52"/>
    </row>
    <row r="6" spans="1:11" ht="31.5" x14ac:dyDescent="0.25">
      <c r="A6" s="23">
        <v>2</v>
      </c>
      <c r="B6" s="49" t="s">
        <v>307</v>
      </c>
      <c r="C6" s="52"/>
    </row>
    <row r="7" spans="1:11" ht="31.5" x14ac:dyDescent="0.25">
      <c r="A7" s="23">
        <v>3</v>
      </c>
      <c r="B7" s="49" t="s">
        <v>308</v>
      </c>
      <c r="C7" s="52"/>
    </row>
    <row r="8" spans="1:11" ht="47.25" x14ac:dyDescent="0.25">
      <c r="A8" s="23">
        <v>4</v>
      </c>
      <c r="B8" s="49" t="s">
        <v>309</v>
      </c>
      <c r="C8" s="52"/>
    </row>
    <row r="9" spans="1:11" ht="31.5" x14ac:dyDescent="0.25">
      <c r="A9" s="23">
        <v>5</v>
      </c>
      <c r="B9" s="49" t="s">
        <v>310</v>
      </c>
      <c r="C9" s="52"/>
    </row>
    <row r="10" spans="1:11" ht="47.25" x14ac:dyDescent="0.25">
      <c r="A10" s="23">
        <v>6</v>
      </c>
      <c r="B10" s="49" t="s">
        <v>311</v>
      </c>
      <c r="C10" s="52"/>
    </row>
    <row r="11" spans="1:11" ht="47.25" x14ac:dyDescent="0.25">
      <c r="A11" s="23">
        <v>7</v>
      </c>
      <c r="B11" s="49" t="s">
        <v>312</v>
      </c>
      <c r="C11" s="52"/>
    </row>
    <row r="12" spans="1:11" s="20" customFormat="1" ht="27" customHeight="1" x14ac:dyDescent="0.25">
      <c r="A12" s="275" t="s">
        <v>313</v>
      </c>
      <c r="B12" s="275"/>
      <c r="C12" s="8">
        <v>0</v>
      </c>
    </row>
    <row r="13" spans="1:11" s="20" customFormat="1" ht="31.5" x14ac:dyDescent="0.25">
      <c r="A13" s="23">
        <v>1</v>
      </c>
      <c r="B13" s="35" t="s">
        <v>314</v>
      </c>
      <c r="C13" s="52"/>
    </row>
    <row r="14" spans="1:11" s="20" customFormat="1" ht="31.5" x14ac:dyDescent="0.25">
      <c r="A14" s="23">
        <v>2</v>
      </c>
      <c r="B14" s="35" t="s">
        <v>315</v>
      </c>
      <c r="C14" s="52"/>
    </row>
    <row r="15" spans="1:11" s="20" customFormat="1" x14ac:dyDescent="0.25">
      <c r="A15" s="23">
        <v>3</v>
      </c>
      <c r="B15" s="35" t="s">
        <v>316</v>
      </c>
      <c r="C15" s="52"/>
    </row>
    <row r="16" spans="1:11" s="20" customFormat="1" ht="31.5" x14ac:dyDescent="0.25">
      <c r="A16" s="23">
        <v>4</v>
      </c>
      <c r="B16" s="35" t="s">
        <v>317</v>
      </c>
      <c r="C16" s="52"/>
    </row>
    <row r="17" spans="1:3" s="20" customFormat="1" ht="31.5" x14ac:dyDescent="0.25">
      <c r="A17" s="23">
        <v>5</v>
      </c>
      <c r="B17" s="35" t="s">
        <v>318</v>
      </c>
      <c r="C17" s="52"/>
    </row>
    <row r="18" spans="1:3" s="20" customFormat="1" ht="31.5" x14ac:dyDescent="0.25">
      <c r="A18" s="23">
        <v>6</v>
      </c>
      <c r="B18" s="35" t="s">
        <v>319</v>
      </c>
      <c r="C18" s="52"/>
    </row>
    <row r="19" spans="1:3" s="20" customFormat="1" x14ac:dyDescent="0.25">
      <c r="A19" s="23">
        <v>7</v>
      </c>
      <c r="B19" s="35" t="s">
        <v>320</v>
      </c>
      <c r="C19" s="52"/>
    </row>
    <row r="20" spans="1:3" s="20" customFormat="1" ht="31.5" x14ac:dyDescent="0.25">
      <c r="A20" s="23">
        <v>8</v>
      </c>
      <c r="B20" s="35" t="s">
        <v>321</v>
      </c>
      <c r="C20" s="52"/>
    </row>
    <row r="21" spans="1:3" s="20" customFormat="1" ht="31.5" x14ac:dyDescent="0.25">
      <c r="A21" s="23">
        <v>9</v>
      </c>
      <c r="B21" s="35" t="s">
        <v>322</v>
      </c>
      <c r="C21" s="52"/>
    </row>
    <row r="22" spans="1:3" s="20" customFormat="1" ht="24" customHeight="1" x14ac:dyDescent="0.25">
      <c r="A22" s="275" t="s">
        <v>330</v>
      </c>
      <c r="B22" s="275"/>
      <c r="C22" s="53">
        <v>0</v>
      </c>
    </row>
    <row r="23" spans="1:3" s="20" customFormat="1" ht="78.75" x14ac:dyDescent="0.25">
      <c r="A23" s="23">
        <v>17</v>
      </c>
      <c r="B23" s="35" t="s">
        <v>331</v>
      </c>
      <c r="C23" s="52"/>
    </row>
    <row r="24" spans="1:3" s="20" customFormat="1" ht="34.5" customHeight="1" x14ac:dyDescent="0.25">
      <c r="A24" s="277" t="s">
        <v>332</v>
      </c>
      <c r="B24" s="277"/>
      <c r="C24" s="53">
        <v>0</v>
      </c>
    </row>
    <row r="25" spans="1:3" s="20" customFormat="1" ht="47.25" x14ac:dyDescent="0.25">
      <c r="A25" s="23">
        <v>17</v>
      </c>
      <c r="B25" s="35" t="s">
        <v>323</v>
      </c>
      <c r="C25" s="52"/>
    </row>
    <row r="26" spans="1:3" s="20" customFormat="1" ht="31.5" x14ac:dyDescent="0.25">
      <c r="A26" s="23">
        <v>18</v>
      </c>
      <c r="B26" s="35" t="s">
        <v>333</v>
      </c>
      <c r="C26" s="52"/>
    </row>
    <row r="27" spans="1:3" s="20" customFormat="1" ht="47.25" x14ac:dyDescent="0.25">
      <c r="A27" s="23">
        <v>19</v>
      </c>
      <c r="B27" s="35" t="s">
        <v>334</v>
      </c>
      <c r="C27" s="52"/>
    </row>
    <row r="28" spans="1:3" s="20" customFormat="1" ht="47.25" x14ac:dyDescent="0.25">
      <c r="A28" s="23">
        <v>20</v>
      </c>
      <c r="B28" s="35" t="s">
        <v>324</v>
      </c>
      <c r="C28" s="52"/>
    </row>
    <row r="29" spans="1:3" s="20" customFormat="1" ht="63" x14ac:dyDescent="0.25">
      <c r="A29" s="23">
        <v>21</v>
      </c>
      <c r="B29" s="35" t="s">
        <v>325</v>
      </c>
      <c r="C29" s="52"/>
    </row>
    <row r="30" spans="1:3" s="20" customFormat="1" ht="78.75" x14ac:dyDescent="0.25">
      <c r="A30" s="23">
        <v>22</v>
      </c>
      <c r="B30" s="35" t="s">
        <v>326</v>
      </c>
      <c r="C30" s="52"/>
    </row>
    <row r="31" spans="1:3" s="20" customFormat="1" ht="53.25" customHeight="1" x14ac:dyDescent="0.25">
      <c r="A31" s="23">
        <v>23</v>
      </c>
      <c r="B31" s="35" t="s">
        <v>327</v>
      </c>
      <c r="C31" s="52"/>
    </row>
    <row r="32" spans="1:3" s="20" customFormat="1" ht="47.25" x14ac:dyDescent="0.25">
      <c r="A32" s="23">
        <v>24</v>
      </c>
      <c r="B32" s="35" t="s">
        <v>328</v>
      </c>
      <c r="C32" s="52"/>
    </row>
    <row r="33" spans="1:3" s="20" customFormat="1" ht="47.25" x14ac:dyDescent="0.25">
      <c r="A33" s="23">
        <v>25</v>
      </c>
      <c r="B33" s="35" t="s">
        <v>329</v>
      </c>
      <c r="C33" s="52"/>
    </row>
    <row r="34" spans="1:3" s="20" customFormat="1" ht="30.75" customHeight="1" x14ac:dyDescent="0.25">
      <c r="A34" s="274" t="s">
        <v>64</v>
      </c>
      <c r="B34" s="274"/>
      <c r="C34" s="50">
        <f>SUM(C7:C33)</f>
        <v>0</v>
      </c>
    </row>
  </sheetData>
  <mergeCells count="8">
    <mergeCell ref="A34:B34"/>
    <mergeCell ref="A22:B22"/>
    <mergeCell ref="A1:B1"/>
    <mergeCell ref="A4:B4"/>
    <mergeCell ref="A12:B12"/>
    <mergeCell ref="A24:B24"/>
    <mergeCell ref="B2:C2"/>
    <mergeCell ref="A3:C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70" zoomScaleNormal="70" workbookViewId="0">
      <pane ySplit="2" topLeftCell="A3" activePane="bottomLeft" state="frozen"/>
      <selection pane="bottomLeft" activeCell="A5" sqref="A5:B5"/>
    </sheetView>
  </sheetViews>
  <sheetFormatPr baseColWidth="10" defaultRowHeight="15.75" x14ac:dyDescent="0.25"/>
  <cols>
    <col min="1" max="1" width="4.5703125" style="12" customWidth="1"/>
    <col min="2" max="2" width="30.85546875" style="12" customWidth="1"/>
    <col min="3" max="3" width="13.28515625" style="9" customWidth="1"/>
    <col min="4" max="4" width="14.5703125" style="9" customWidth="1"/>
    <col min="5" max="7" width="13.28515625" style="10" customWidth="1"/>
    <col min="8" max="9" width="13.28515625" style="11" customWidth="1"/>
    <col min="10" max="10" width="13.28515625" style="1" customWidth="1"/>
    <col min="11" max="13" width="11.42578125" style="1"/>
  </cols>
  <sheetData>
    <row r="1" spans="1:13" ht="94.5" customHeight="1" x14ac:dyDescent="0.25">
      <c r="A1" s="166" t="s">
        <v>367</v>
      </c>
      <c r="B1" s="166"/>
      <c r="C1" s="166"/>
      <c r="D1" s="166"/>
      <c r="E1" s="166"/>
      <c r="F1" s="166"/>
      <c r="G1" s="166"/>
      <c r="H1" s="166"/>
      <c r="I1" s="166"/>
      <c r="J1" s="166"/>
    </row>
    <row r="2" spans="1:13" s="79" customFormat="1" ht="129.75" customHeight="1" x14ac:dyDescent="0.25">
      <c r="A2" s="167" t="s">
        <v>368</v>
      </c>
      <c r="B2" s="167"/>
      <c r="C2" s="167"/>
      <c r="D2" s="167"/>
      <c r="E2" s="167"/>
      <c r="F2" s="167"/>
      <c r="G2" s="167"/>
      <c r="H2" s="167"/>
      <c r="I2" s="167"/>
      <c r="J2" s="167"/>
      <c r="K2" s="78"/>
      <c r="L2" s="78"/>
      <c r="M2" s="78"/>
    </row>
    <row r="3" spans="1:13" s="79" customFormat="1" x14ac:dyDescent="0.25">
      <c r="A3" s="168"/>
      <c r="B3" s="168"/>
      <c r="C3" s="168"/>
      <c r="D3" s="168"/>
      <c r="E3" s="168"/>
      <c r="F3" s="168"/>
      <c r="G3" s="168"/>
      <c r="H3" s="168"/>
      <c r="I3" s="168"/>
      <c r="J3" s="168"/>
      <c r="K3" s="78"/>
      <c r="L3" s="78"/>
      <c r="M3" s="78"/>
    </row>
    <row r="4" spans="1:13" s="79" customFormat="1" ht="16.5" customHeight="1" x14ac:dyDescent="0.25">
      <c r="A4" s="169" t="s">
        <v>369</v>
      </c>
      <c r="B4" s="169"/>
      <c r="C4" s="169"/>
      <c r="D4" s="169"/>
      <c r="E4" s="169"/>
      <c r="F4" s="169"/>
      <c r="G4" s="169"/>
      <c r="H4" s="169"/>
      <c r="I4" s="169"/>
      <c r="J4" s="169"/>
      <c r="K4" s="78"/>
      <c r="L4" s="78"/>
      <c r="M4" s="78"/>
    </row>
    <row r="5" spans="1:13" s="79" customFormat="1" ht="15" customHeight="1" x14ac:dyDescent="0.25">
      <c r="A5" s="172" t="s">
        <v>370</v>
      </c>
      <c r="B5" s="172"/>
      <c r="C5" s="170"/>
      <c r="D5" s="170"/>
      <c r="E5" s="171" t="s">
        <v>371</v>
      </c>
      <c r="F5" s="171"/>
      <c r="G5" s="171"/>
      <c r="H5" s="173"/>
      <c r="I5" s="173"/>
      <c r="J5" s="173"/>
      <c r="K5" s="78"/>
      <c r="L5" s="78"/>
      <c r="M5" s="78"/>
    </row>
    <row r="6" spans="1:13" s="70" customFormat="1" ht="31.5" customHeight="1" x14ac:dyDescent="0.25">
      <c r="A6" s="176" t="s">
        <v>372</v>
      </c>
      <c r="B6" s="176"/>
      <c r="C6" s="177" t="s">
        <v>373</v>
      </c>
      <c r="D6" s="177"/>
      <c r="E6" s="177"/>
      <c r="F6" s="177"/>
      <c r="G6" s="174" t="s">
        <v>374</v>
      </c>
      <c r="H6" s="174"/>
      <c r="I6" s="174"/>
      <c r="J6" s="174"/>
      <c r="K6" s="77"/>
      <c r="L6" s="77"/>
      <c r="M6" s="77"/>
    </row>
    <row r="7" spans="1:13" s="70" customFormat="1" x14ac:dyDescent="0.25">
      <c r="A7" s="176" t="s">
        <v>375</v>
      </c>
      <c r="B7" s="176"/>
      <c r="C7" s="175"/>
      <c r="D7" s="175"/>
      <c r="E7" s="175"/>
      <c r="F7" s="175"/>
      <c r="G7" s="175"/>
      <c r="H7" s="175"/>
      <c r="I7" s="175"/>
      <c r="J7" s="175"/>
      <c r="K7" s="77"/>
      <c r="L7" s="77"/>
      <c r="M7" s="77"/>
    </row>
    <row r="8" spans="1:13" s="70" customFormat="1" ht="15" customHeight="1" x14ac:dyDescent="0.25">
      <c r="A8" s="176" t="s">
        <v>376</v>
      </c>
      <c r="B8" s="176"/>
      <c r="C8" s="170"/>
      <c r="D8" s="170"/>
      <c r="E8" s="170"/>
      <c r="F8" s="170"/>
      <c r="G8" s="170"/>
      <c r="H8" s="170"/>
      <c r="I8" s="170"/>
      <c r="J8" s="170"/>
      <c r="K8" s="77"/>
      <c r="L8" s="77"/>
      <c r="M8" s="77"/>
    </row>
    <row r="9" spans="1:13" s="70" customFormat="1" ht="15.75" customHeight="1" x14ac:dyDescent="0.25">
      <c r="A9" s="82" t="s">
        <v>377</v>
      </c>
      <c r="B9" s="83"/>
      <c r="C9" s="170"/>
      <c r="D9" s="170"/>
      <c r="E9" s="170"/>
      <c r="F9" s="170"/>
      <c r="G9" s="170"/>
      <c r="H9" s="170"/>
      <c r="I9" s="170"/>
      <c r="J9" s="170"/>
      <c r="K9" s="77"/>
      <c r="L9" s="77"/>
      <c r="M9" s="77"/>
    </row>
    <row r="10" spans="1:13" s="70" customFormat="1" ht="15.75" customHeight="1" x14ac:dyDescent="0.25">
      <c r="A10" s="176" t="s">
        <v>378</v>
      </c>
      <c r="B10" s="176"/>
      <c r="C10" s="170"/>
      <c r="D10" s="170"/>
      <c r="E10" s="170"/>
      <c r="F10" s="170"/>
      <c r="G10" s="170"/>
      <c r="H10" s="170"/>
      <c r="I10" s="170"/>
      <c r="J10" s="170"/>
      <c r="K10" s="77"/>
      <c r="L10" s="77"/>
      <c r="M10" s="77"/>
    </row>
    <row r="11" spans="1:13" s="70" customFormat="1" ht="15.75" customHeight="1" x14ac:dyDescent="0.25">
      <c r="A11" s="176" t="s">
        <v>379</v>
      </c>
      <c r="B11" s="176"/>
      <c r="C11" s="170"/>
      <c r="D11" s="170"/>
      <c r="E11" s="170"/>
      <c r="F11" s="170"/>
      <c r="G11" s="170"/>
      <c r="H11" s="170"/>
      <c r="I11" s="170"/>
      <c r="J11" s="170"/>
      <c r="K11" s="77"/>
      <c r="L11" s="77"/>
      <c r="M11" s="77"/>
    </row>
    <row r="12" spans="1:13" s="70" customFormat="1" ht="15.75" customHeight="1" x14ac:dyDescent="0.25">
      <c r="A12" s="176" t="s">
        <v>51</v>
      </c>
      <c r="B12" s="176"/>
      <c r="C12" s="170"/>
      <c r="D12" s="170"/>
      <c r="E12" s="170"/>
      <c r="F12" s="170"/>
      <c r="G12" s="170"/>
      <c r="H12" s="170"/>
      <c r="I12" s="170"/>
      <c r="J12" s="170"/>
      <c r="K12" s="77"/>
      <c r="L12" s="77"/>
      <c r="M12" s="77"/>
    </row>
    <row r="13" spans="1:13" s="70" customFormat="1" ht="15.75" customHeight="1" x14ac:dyDescent="0.25">
      <c r="A13" s="176" t="s">
        <v>380</v>
      </c>
      <c r="B13" s="176"/>
      <c r="C13" s="170"/>
      <c r="D13" s="170"/>
      <c r="E13" s="170"/>
      <c r="F13" s="170"/>
      <c r="G13" s="170"/>
      <c r="H13" s="170"/>
      <c r="I13" s="170"/>
      <c r="J13" s="170"/>
      <c r="K13" s="77"/>
      <c r="L13" s="77"/>
      <c r="M13" s="77"/>
    </row>
    <row r="14" spans="1:13" s="70" customFormat="1" ht="15.75" customHeight="1" x14ac:dyDescent="0.25">
      <c r="A14" s="176" t="s">
        <v>381</v>
      </c>
      <c r="B14" s="176"/>
      <c r="C14" s="170"/>
      <c r="D14" s="170"/>
      <c r="E14" s="170"/>
      <c r="F14" s="170"/>
      <c r="G14" s="170"/>
      <c r="H14" s="170"/>
      <c r="I14" s="170"/>
      <c r="J14" s="170"/>
      <c r="K14" s="77"/>
      <c r="L14" s="77"/>
      <c r="M14" s="77"/>
    </row>
    <row r="15" spans="1:13" s="70" customFormat="1" ht="15.75" customHeight="1" x14ac:dyDescent="0.25">
      <c r="A15" s="176" t="s">
        <v>382</v>
      </c>
      <c r="B15" s="176"/>
      <c r="C15" s="170"/>
      <c r="D15" s="170"/>
      <c r="E15" s="170"/>
      <c r="F15" s="170"/>
      <c r="G15" s="170"/>
      <c r="H15" s="170"/>
      <c r="I15" s="170"/>
      <c r="J15" s="170"/>
      <c r="K15" s="77"/>
      <c r="L15" s="77"/>
      <c r="M15" s="77"/>
    </row>
    <row r="16" spans="1:13" s="70" customFormat="1" ht="33" customHeight="1" x14ac:dyDescent="0.25">
      <c r="A16" s="178" t="s">
        <v>383</v>
      </c>
      <c r="B16" s="178"/>
      <c r="C16" s="84" t="s">
        <v>384</v>
      </c>
      <c r="D16" s="84"/>
      <c r="E16" s="85" t="s">
        <v>385</v>
      </c>
      <c r="F16" s="86"/>
      <c r="G16" s="84" t="s">
        <v>386</v>
      </c>
      <c r="H16" s="86"/>
      <c r="I16" s="85" t="s">
        <v>387</v>
      </c>
      <c r="J16" s="87"/>
      <c r="L16" s="88"/>
      <c r="M16" s="77"/>
    </row>
    <row r="17" spans="1:13" s="70" customFormat="1" ht="15.75" customHeight="1" x14ac:dyDescent="0.25">
      <c r="A17" s="179"/>
      <c r="B17" s="179"/>
      <c r="C17" s="179"/>
      <c r="D17" s="179"/>
      <c r="E17" s="179"/>
      <c r="F17" s="179"/>
      <c r="G17" s="179"/>
      <c r="H17" s="179"/>
      <c r="I17" s="179"/>
      <c r="J17" s="179"/>
      <c r="K17" s="77"/>
      <c r="L17" s="77"/>
      <c r="M17" s="77"/>
    </row>
    <row r="18" spans="1:13" s="70" customFormat="1" ht="31.5" customHeight="1" x14ac:dyDescent="0.25">
      <c r="A18" s="180" t="s">
        <v>388</v>
      </c>
      <c r="B18" s="180"/>
      <c r="C18" s="89" t="s">
        <v>389</v>
      </c>
      <c r="D18" s="90"/>
      <c r="E18" s="84" t="s">
        <v>390</v>
      </c>
      <c r="F18" s="91"/>
      <c r="G18" s="181" t="s">
        <v>391</v>
      </c>
      <c r="H18" s="182"/>
      <c r="I18" s="183"/>
      <c r="J18" s="85"/>
      <c r="K18" s="77"/>
      <c r="L18" s="77"/>
      <c r="M18" s="77"/>
    </row>
    <row r="19" spans="1:13" s="70" customFormat="1" ht="15.75" customHeight="1" x14ac:dyDescent="0.25">
      <c r="A19" s="184" t="s">
        <v>392</v>
      </c>
      <c r="B19" s="184"/>
      <c r="C19" s="176" t="s">
        <v>393</v>
      </c>
      <c r="D19" s="176"/>
      <c r="E19" s="170"/>
      <c r="F19" s="170"/>
      <c r="G19" s="170"/>
      <c r="H19" s="170"/>
      <c r="I19" s="170"/>
      <c r="J19" s="170"/>
      <c r="K19" s="77"/>
      <c r="L19" s="77"/>
      <c r="M19" s="77"/>
    </row>
    <row r="20" spans="1:13" s="70" customFormat="1" ht="16.5" x14ac:dyDescent="0.25">
      <c r="A20" s="184"/>
      <c r="B20" s="184"/>
      <c r="C20" s="176" t="s">
        <v>394</v>
      </c>
      <c r="D20" s="176"/>
      <c r="E20" s="185"/>
      <c r="F20" s="185"/>
      <c r="G20" s="185"/>
      <c r="H20" s="185"/>
      <c r="I20" s="185"/>
      <c r="J20" s="185"/>
      <c r="K20" s="77"/>
      <c r="L20" s="77"/>
      <c r="M20" s="77"/>
    </row>
    <row r="21" spans="1:13" s="70" customFormat="1" ht="15.75" customHeight="1" x14ac:dyDescent="0.25">
      <c r="A21" s="184"/>
      <c r="B21" s="184"/>
      <c r="C21" s="176" t="s">
        <v>395</v>
      </c>
      <c r="D21" s="176"/>
      <c r="E21" s="186"/>
      <c r="F21" s="186"/>
      <c r="G21" s="186"/>
      <c r="H21" s="186"/>
      <c r="I21" s="186"/>
      <c r="J21" s="186"/>
      <c r="K21" s="77"/>
      <c r="L21" s="77"/>
      <c r="M21" s="77"/>
    </row>
    <row r="22" spans="1:13" s="70" customFormat="1" ht="15.75" customHeight="1" x14ac:dyDescent="0.25">
      <c r="A22" s="184"/>
      <c r="B22" s="184"/>
      <c r="C22" s="176" t="s">
        <v>396</v>
      </c>
      <c r="D22" s="176"/>
      <c r="E22" s="187"/>
      <c r="F22" s="187"/>
      <c r="G22" s="187"/>
      <c r="H22" s="187"/>
      <c r="I22" s="187"/>
      <c r="J22" s="187"/>
      <c r="K22" s="77"/>
      <c r="L22" s="77"/>
      <c r="M22" s="77"/>
    </row>
    <row r="23" spans="1:13" s="70" customFormat="1" x14ac:dyDescent="0.25">
      <c r="A23" s="184"/>
      <c r="B23" s="184"/>
      <c r="C23" s="176" t="s">
        <v>397</v>
      </c>
      <c r="D23" s="176"/>
      <c r="E23" s="188"/>
      <c r="F23" s="188"/>
      <c r="G23" s="188"/>
      <c r="H23" s="188"/>
      <c r="I23" s="188"/>
      <c r="J23" s="188"/>
      <c r="K23" s="77"/>
      <c r="L23" s="77"/>
      <c r="M23" s="77"/>
    </row>
    <row r="24" spans="1:13" s="70" customFormat="1" ht="15.75" customHeight="1" x14ac:dyDescent="0.25">
      <c r="A24" s="184"/>
      <c r="B24" s="184"/>
      <c r="C24" s="82" t="s">
        <v>398</v>
      </c>
      <c r="D24" s="82"/>
      <c r="E24" s="187"/>
      <c r="F24" s="187"/>
      <c r="G24" s="187"/>
      <c r="H24" s="187"/>
      <c r="I24" s="187"/>
      <c r="J24" s="187"/>
      <c r="K24" s="77"/>
      <c r="L24" s="77"/>
      <c r="M24" s="77"/>
    </row>
    <row r="25" spans="1:13" s="70" customFormat="1" ht="16.5" x14ac:dyDescent="0.25">
      <c r="A25" s="189" t="s">
        <v>399</v>
      </c>
      <c r="B25" s="189"/>
      <c r="C25" s="189"/>
      <c r="D25" s="189"/>
      <c r="E25" s="189"/>
      <c r="F25" s="189"/>
      <c r="G25" s="189"/>
      <c r="H25" s="189"/>
      <c r="I25" s="189"/>
      <c r="J25" s="189"/>
      <c r="K25" s="77"/>
      <c r="L25" s="77"/>
      <c r="M25" s="77"/>
    </row>
    <row r="26" spans="1:13" s="81" customFormat="1" ht="15" customHeight="1" x14ac:dyDescent="0.25">
      <c r="A26" s="190" t="s">
        <v>400</v>
      </c>
      <c r="B26" s="190"/>
      <c r="C26" s="191"/>
      <c r="D26" s="192"/>
      <c r="E26" s="192"/>
      <c r="F26" s="192"/>
      <c r="G26" s="192"/>
      <c r="H26" s="192"/>
      <c r="I26" s="192"/>
      <c r="J26" s="193"/>
      <c r="K26" s="80"/>
      <c r="L26" s="80"/>
      <c r="M26" s="80"/>
    </row>
    <row r="27" spans="1:13" s="81" customFormat="1" ht="15" customHeight="1" x14ac:dyDescent="0.2">
      <c r="A27" s="190" t="s">
        <v>401</v>
      </c>
      <c r="B27" s="190"/>
      <c r="C27" s="194"/>
      <c r="D27" s="195"/>
      <c r="E27" s="195"/>
      <c r="F27" s="195"/>
      <c r="G27" s="195"/>
      <c r="H27" s="195"/>
      <c r="I27" s="195"/>
      <c r="J27" s="196"/>
      <c r="K27" s="80"/>
      <c r="L27" s="80"/>
      <c r="M27" s="80"/>
    </row>
    <row r="28" spans="1:13" s="81" customFormat="1" ht="16.5" x14ac:dyDescent="0.2">
      <c r="A28" s="190" t="s">
        <v>51</v>
      </c>
      <c r="B28" s="190"/>
      <c r="C28" s="194"/>
      <c r="D28" s="195"/>
      <c r="E28" s="195"/>
      <c r="F28" s="195"/>
      <c r="G28" s="195"/>
      <c r="H28" s="195"/>
      <c r="I28" s="195"/>
      <c r="J28" s="196"/>
      <c r="K28" s="80"/>
      <c r="L28" s="80"/>
      <c r="M28" s="80"/>
    </row>
    <row r="29" spans="1:13" s="81" customFormat="1" ht="14.25" customHeight="1" x14ac:dyDescent="0.2">
      <c r="A29" s="190" t="s">
        <v>402</v>
      </c>
      <c r="B29" s="190"/>
      <c r="C29" s="194"/>
      <c r="D29" s="195"/>
      <c r="E29" s="195"/>
      <c r="F29" s="195"/>
      <c r="G29" s="195"/>
      <c r="H29" s="195"/>
      <c r="I29" s="195"/>
      <c r="J29" s="196"/>
      <c r="K29" s="80"/>
      <c r="L29" s="80"/>
      <c r="M29" s="80"/>
    </row>
    <row r="30" spans="1:13" s="81" customFormat="1" ht="14.25" customHeight="1" x14ac:dyDescent="0.2">
      <c r="A30" s="190" t="s">
        <v>382</v>
      </c>
      <c r="B30" s="190"/>
      <c r="C30" s="197"/>
      <c r="D30" s="198"/>
      <c r="E30" s="198"/>
      <c r="F30" s="198"/>
      <c r="G30" s="198"/>
      <c r="H30" s="198"/>
      <c r="I30" s="198"/>
      <c r="J30" s="199"/>
      <c r="K30" s="80"/>
      <c r="L30" s="80"/>
      <c r="M30" s="80"/>
    </row>
    <row r="31" spans="1:13" s="81" customFormat="1" ht="14.25" customHeight="1" x14ac:dyDescent="0.2">
      <c r="A31" s="190" t="s">
        <v>403</v>
      </c>
      <c r="B31" s="190"/>
      <c r="C31" s="197"/>
      <c r="D31" s="198"/>
      <c r="E31" s="198"/>
      <c r="F31" s="198"/>
      <c r="G31" s="198"/>
      <c r="H31" s="198"/>
      <c r="I31" s="198"/>
      <c r="J31" s="199"/>
      <c r="K31" s="80"/>
      <c r="L31" s="80"/>
      <c r="M31" s="80"/>
    </row>
    <row r="32" spans="1:13" s="81" customFormat="1" ht="14.25" customHeight="1" x14ac:dyDescent="0.2">
      <c r="A32" s="190" t="s">
        <v>404</v>
      </c>
      <c r="B32" s="190"/>
      <c r="C32" s="197"/>
      <c r="D32" s="198"/>
      <c r="E32" s="198"/>
      <c r="F32" s="198"/>
      <c r="G32" s="198"/>
      <c r="H32" s="198"/>
      <c r="I32" s="198"/>
      <c r="J32" s="199"/>
      <c r="K32" s="80"/>
      <c r="L32" s="80"/>
      <c r="M32" s="80"/>
    </row>
    <row r="33" spans="1:13" s="81" customFormat="1" ht="15.75" customHeight="1" x14ac:dyDescent="0.2">
      <c r="A33" s="189" t="s">
        <v>52</v>
      </c>
      <c r="B33" s="189"/>
      <c r="C33" s="189"/>
      <c r="D33" s="189"/>
      <c r="E33" s="189"/>
      <c r="F33" s="189"/>
      <c r="G33" s="189"/>
      <c r="H33" s="189"/>
      <c r="I33" s="189"/>
      <c r="J33" s="189"/>
      <c r="K33" s="80"/>
      <c r="L33" s="80"/>
      <c r="M33" s="80"/>
    </row>
    <row r="34" spans="1:13" s="81" customFormat="1" ht="16.5" x14ac:dyDescent="0.2">
      <c r="A34" s="200" t="s">
        <v>405</v>
      </c>
      <c r="B34" s="189"/>
      <c r="C34" s="189"/>
      <c r="D34" s="189"/>
      <c r="E34" s="201"/>
      <c r="F34" s="205" t="s">
        <v>53</v>
      </c>
      <c r="G34" s="205"/>
      <c r="H34" s="205"/>
      <c r="I34" s="200" t="s">
        <v>14</v>
      </c>
      <c r="J34" s="201"/>
      <c r="K34" s="80"/>
      <c r="L34" s="80"/>
      <c r="M34" s="80"/>
    </row>
    <row r="35" spans="1:13" s="81" customFormat="1" ht="15.75" customHeight="1" x14ac:dyDescent="0.2">
      <c r="A35" s="202"/>
      <c r="B35" s="203"/>
      <c r="C35" s="203"/>
      <c r="D35" s="203"/>
      <c r="E35" s="204"/>
      <c r="F35" s="92" t="s">
        <v>49</v>
      </c>
      <c r="G35" s="93" t="s">
        <v>50</v>
      </c>
      <c r="H35" s="92" t="s">
        <v>406</v>
      </c>
      <c r="I35" s="202"/>
      <c r="J35" s="204"/>
      <c r="K35" s="80"/>
      <c r="L35" s="80"/>
      <c r="M35" s="80"/>
    </row>
    <row r="36" spans="1:13" s="81" customFormat="1" ht="15.75" customHeight="1" x14ac:dyDescent="0.25">
      <c r="A36" s="174" t="s">
        <v>15</v>
      </c>
      <c r="B36" s="174"/>
      <c r="C36" s="174"/>
      <c r="D36" s="174"/>
      <c r="E36" s="174"/>
      <c r="F36" s="94"/>
      <c r="G36" s="94"/>
      <c r="H36" s="95"/>
      <c r="I36" s="95"/>
      <c r="J36" s="95"/>
      <c r="K36" s="80"/>
      <c r="L36" s="80"/>
      <c r="M36" s="80"/>
    </row>
    <row r="37" spans="1:13" s="81" customFormat="1" ht="15.75" customHeight="1" x14ac:dyDescent="0.25">
      <c r="A37" s="174" t="s">
        <v>407</v>
      </c>
      <c r="B37" s="174"/>
      <c r="C37" s="174"/>
      <c r="D37" s="174"/>
      <c r="E37" s="174"/>
      <c r="F37" s="96"/>
      <c r="G37" s="96"/>
      <c r="H37" s="96"/>
      <c r="I37" s="96"/>
      <c r="J37" s="95"/>
      <c r="K37" s="80"/>
      <c r="L37" s="80"/>
      <c r="M37" s="80"/>
    </row>
    <row r="38" spans="1:13" s="81" customFormat="1" x14ac:dyDescent="0.25">
      <c r="A38" s="190" t="s">
        <v>16</v>
      </c>
      <c r="B38" s="190"/>
      <c r="C38" s="190"/>
      <c r="D38" s="190"/>
      <c r="E38" s="190"/>
      <c r="F38" s="94"/>
      <c r="G38" s="94"/>
      <c r="H38" s="95"/>
      <c r="I38" s="95"/>
      <c r="J38" s="95"/>
      <c r="K38" s="80"/>
      <c r="L38" s="80"/>
      <c r="M38" s="80"/>
    </row>
    <row r="39" spans="1:13" s="81" customFormat="1" ht="15.75" customHeight="1" x14ac:dyDescent="0.25">
      <c r="A39" s="190" t="s">
        <v>17</v>
      </c>
      <c r="B39" s="190"/>
      <c r="C39" s="190"/>
      <c r="D39" s="190"/>
      <c r="E39" s="190"/>
      <c r="F39" s="96"/>
      <c r="G39" s="96"/>
      <c r="H39" s="96"/>
      <c r="I39" s="96"/>
      <c r="J39" s="95"/>
      <c r="K39" s="80"/>
      <c r="L39" s="80"/>
      <c r="M39" s="80"/>
    </row>
    <row r="40" spans="1:13" s="81" customFormat="1" ht="15.75" customHeight="1" x14ac:dyDescent="0.25">
      <c r="A40" s="190" t="s">
        <v>408</v>
      </c>
      <c r="B40" s="190"/>
      <c r="C40" s="190"/>
      <c r="D40" s="190"/>
      <c r="E40" s="190"/>
      <c r="F40" s="94"/>
      <c r="G40" s="94"/>
      <c r="H40" s="95"/>
      <c r="I40" s="95"/>
      <c r="J40" s="95"/>
      <c r="K40" s="80"/>
      <c r="L40" s="80"/>
      <c r="M40" s="80"/>
    </row>
    <row r="41" spans="1:13" s="81" customFormat="1" ht="15.75" customHeight="1" x14ac:dyDescent="0.25">
      <c r="A41" s="190" t="s">
        <v>18</v>
      </c>
      <c r="B41" s="190"/>
      <c r="C41" s="190"/>
      <c r="D41" s="190"/>
      <c r="E41" s="190"/>
      <c r="F41" s="94"/>
      <c r="G41" s="94"/>
      <c r="H41" s="95"/>
      <c r="I41" s="95"/>
      <c r="J41" s="95"/>
      <c r="K41" s="80"/>
      <c r="L41" s="80"/>
      <c r="M41" s="80"/>
    </row>
    <row r="42" spans="1:13" s="81" customFormat="1" ht="15.75" customHeight="1" x14ac:dyDescent="0.25">
      <c r="A42" s="190" t="s">
        <v>409</v>
      </c>
      <c r="B42" s="190"/>
      <c r="C42" s="190"/>
      <c r="D42" s="190"/>
      <c r="E42" s="190"/>
      <c r="F42" s="94"/>
      <c r="G42" s="94"/>
      <c r="H42" s="95"/>
      <c r="I42" s="95"/>
      <c r="J42" s="95"/>
      <c r="K42" s="80"/>
      <c r="L42" s="80"/>
      <c r="M42" s="80"/>
    </row>
    <row r="43" spans="1:13" s="81" customFormat="1" ht="33" customHeight="1" x14ac:dyDescent="0.25">
      <c r="A43" s="190" t="s">
        <v>410</v>
      </c>
      <c r="B43" s="190"/>
      <c r="C43" s="190"/>
      <c r="D43" s="190"/>
      <c r="E43" s="190"/>
      <c r="F43" s="94"/>
      <c r="G43" s="94"/>
      <c r="H43" s="95"/>
      <c r="I43" s="95"/>
      <c r="J43" s="95"/>
      <c r="K43" s="80"/>
      <c r="L43" s="80"/>
      <c r="M43" s="80"/>
    </row>
    <row r="44" spans="1:13" s="81" customFormat="1" ht="15" customHeight="1" x14ac:dyDescent="0.25">
      <c r="A44" s="190" t="s">
        <v>411</v>
      </c>
      <c r="B44" s="190"/>
      <c r="C44" s="190"/>
      <c r="D44" s="190"/>
      <c r="E44" s="190"/>
      <c r="F44" s="94"/>
      <c r="G44" s="94"/>
      <c r="H44" s="95"/>
      <c r="I44" s="95"/>
      <c r="J44" s="95"/>
      <c r="K44" s="80"/>
      <c r="L44" s="80"/>
      <c r="M44" s="80"/>
    </row>
    <row r="45" spans="1:13" s="81" customFormat="1" ht="13.5" customHeight="1" x14ac:dyDescent="0.2">
      <c r="A45" s="189"/>
      <c r="B45" s="189"/>
      <c r="C45" s="189"/>
      <c r="D45" s="189"/>
      <c r="E45" s="189"/>
      <c r="F45" s="189"/>
      <c r="G45" s="189"/>
      <c r="H45" s="189"/>
      <c r="I45" s="189"/>
      <c r="J45" s="189"/>
      <c r="K45" s="80"/>
      <c r="L45" s="80"/>
      <c r="M45" s="80"/>
    </row>
    <row r="46" spans="1:13" s="81" customFormat="1" ht="51.75" customHeight="1" x14ac:dyDescent="0.25">
      <c r="A46" s="95"/>
      <c r="B46" s="190" t="s">
        <v>412</v>
      </c>
      <c r="C46" s="190"/>
      <c r="D46" s="190"/>
      <c r="E46" s="190"/>
      <c r="F46" s="190"/>
      <c r="G46" s="190"/>
      <c r="H46" s="190"/>
      <c r="I46" s="190"/>
      <c r="J46" s="190"/>
      <c r="K46" s="80"/>
      <c r="L46" s="80"/>
      <c r="M46" s="80"/>
    </row>
    <row r="47" spans="1:13" s="81" customFormat="1" ht="52.5" customHeight="1" x14ac:dyDescent="0.25">
      <c r="A47" s="95"/>
      <c r="B47" s="190" t="s">
        <v>413</v>
      </c>
      <c r="C47" s="190"/>
      <c r="D47" s="190"/>
      <c r="E47" s="190"/>
      <c r="F47" s="190"/>
      <c r="G47" s="190"/>
      <c r="H47" s="190"/>
      <c r="I47" s="190"/>
      <c r="J47" s="190"/>
      <c r="K47" s="80"/>
      <c r="L47" s="80"/>
      <c r="M47" s="80"/>
    </row>
    <row r="48" spans="1:13" s="81" customFormat="1" ht="33.75" customHeight="1" x14ac:dyDescent="0.25">
      <c r="A48" s="95"/>
      <c r="B48" s="190" t="s">
        <v>414</v>
      </c>
      <c r="C48" s="190"/>
      <c r="D48" s="190"/>
      <c r="E48" s="190"/>
      <c r="F48" s="190"/>
      <c r="G48" s="190"/>
      <c r="H48" s="190"/>
      <c r="I48" s="190"/>
      <c r="J48" s="190"/>
      <c r="K48" s="80"/>
      <c r="L48" s="80"/>
      <c r="M48" s="80"/>
    </row>
    <row r="49" spans="1:13" s="81" customFormat="1" ht="16.5" x14ac:dyDescent="0.25">
      <c r="A49" s="97"/>
      <c r="B49" s="97"/>
      <c r="C49" s="98"/>
      <c r="D49" s="98"/>
      <c r="E49" s="98"/>
      <c r="F49" s="98"/>
      <c r="G49" s="98"/>
      <c r="H49" s="99"/>
      <c r="I49" s="99"/>
      <c r="J49" s="100"/>
      <c r="K49" s="80"/>
      <c r="L49" s="80"/>
      <c r="M49" s="80"/>
    </row>
    <row r="50" spans="1:13" s="81" customFormat="1" ht="13.5" customHeight="1" x14ac:dyDescent="0.2">
      <c r="A50" s="206" t="s">
        <v>415</v>
      </c>
      <c r="B50" s="206"/>
      <c r="C50" s="206"/>
      <c r="D50" s="206"/>
      <c r="E50" s="206"/>
      <c r="F50" s="206"/>
      <c r="G50" s="206"/>
      <c r="H50" s="206"/>
      <c r="I50" s="206"/>
      <c r="J50" s="206"/>
      <c r="K50" s="80"/>
      <c r="L50" s="80"/>
      <c r="M50" s="80"/>
    </row>
    <row r="51" spans="1:13" s="81" customFormat="1" ht="13.5" customHeight="1" x14ac:dyDescent="0.25">
      <c r="A51" s="207" t="s">
        <v>416</v>
      </c>
      <c r="B51" s="207"/>
      <c r="C51" s="207"/>
      <c r="D51" s="207"/>
      <c r="E51" s="207"/>
      <c r="F51" s="207"/>
      <c r="G51" s="207"/>
      <c r="H51" s="207"/>
      <c r="I51" s="207"/>
      <c r="J51" s="207"/>
      <c r="K51" s="80"/>
      <c r="L51" s="80"/>
      <c r="M51" s="80"/>
    </row>
    <row r="52" spans="1:13" s="70" customFormat="1" ht="16.5" x14ac:dyDescent="0.25">
      <c r="A52" s="101"/>
      <c r="B52" s="101"/>
      <c r="C52" s="101"/>
      <c r="D52" s="101"/>
      <c r="E52" s="101"/>
      <c r="F52" s="101"/>
      <c r="G52" s="101"/>
      <c r="H52" s="101"/>
      <c r="I52" s="101"/>
      <c r="J52" s="102"/>
      <c r="K52" s="77"/>
      <c r="L52" s="77"/>
      <c r="M52" s="77"/>
    </row>
    <row r="53" spans="1:13" s="70" customFormat="1" ht="16.5" x14ac:dyDescent="0.25">
      <c r="A53" s="208" t="s">
        <v>417</v>
      </c>
      <c r="B53" s="208"/>
      <c r="C53" s="208"/>
      <c r="D53" s="208"/>
      <c r="E53" s="208"/>
      <c r="F53" s="208"/>
      <c r="G53" s="208"/>
      <c r="H53" s="208"/>
      <c r="I53" s="208"/>
      <c r="J53" s="208"/>
      <c r="K53" s="77"/>
      <c r="L53" s="77"/>
      <c r="M53" s="77"/>
    </row>
    <row r="54" spans="1:13" s="70" customFormat="1" ht="50.25" customHeight="1" x14ac:dyDescent="0.25">
      <c r="A54" s="103"/>
      <c r="B54" s="103"/>
      <c r="C54" s="103"/>
      <c r="D54" s="103"/>
      <c r="E54" s="103"/>
      <c r="F54" s="103"/>
      <c r="G54" s="103"/>
      <c r="H54" s="103"/>
      <c r="I54" s="103"/>
      <c r="J54" s="102"/>
      <c r="K54" s="77"/>
      <c r="L54" s="77"/>
      <c r="M54" s="77"/>
    </row>
    <row r="55" spans="1:13" s="70" customFormat="1" ht="16.5" x14ac:dyDescent="0.25">
      <c r="A55" s="209" t="s">
        <v>418</v>
      </c>
      <c r="B55" s="209"/>
      <c r="C55" s="209"/>
      <c r="D55" s="209"/>
      <c r="E55" s="209"/>
      <c r="F55" s="209"/>
      <c r="G55" s="209"/>
      <c r="H55" s="209"/>
      <c r="I55" s="209"/>
      <c r="J55" s="209"/>
      <c r="K55" s="77"/>
      <c r="L55" s="77"/>
      <c r="M55" s="77"/>
    </row>
    <row r="56" spans="1:13" s="70" customFormat="1" ht="15" x14ac:dyDescent="0.25">
      <c r="A56" s="104"/>
      <c r="B56" s="104"/>
      <c r="C56" s="104"/>
      <c r="D56" s="104"/>
      <c r="E56" s="104"/>
      <c r="F56" s="104"/>
      <c r="G56" s="104"/>
      <c r="H56" s="104"/>
      <c r="I56" s="104"/>
      <c r="J56" s="105"/>
      <c r="K56" s="77"/>
      <c r="L56" s="77"/>
      <c r="M56" s="77"/>
    </row>
    <row r="57" spans="1:13" s="70" customFormat="1" ht="15" x14ac:dyDescent="0.25">
      <c r="A57" s="80"/>
      <c r="B57" s="80"/>
      <c r="C57" s="80"/>
      <c r="D57" s="80"/>
      <c r="E57" s="80"/>
      <c r="F57" s="80"/>
      <c r="G57" s="81"/>
      <c r="H57" s="81"/>
      <c r="I57" s="81"/>
      <c r="J57" s="77"/>
      <c r="K57" s="77"/>
      <c r="L57" s="77"/>
      <c r="M57" s="77"/>
    </row>
    <row r="58" spans="1:13" s="70" customFormat="1" ht="15" x14ac:dyDescent="0.25">
      <c r="A58" s="80"/>
      <c r="B58" s="80"/>
      <c r="C58" s="80"/>
      <c r="D58" s="80"/>
      <c r="E58" s="80"/>
      <c r="F58" s="80"/>
      <c r="G58" s="81"/>
      <c r="H58" s="81"/>
      <c r="I58" s="81"/>
      <c r="J58" s="77"/>
      <c r="K58" s="77"/>
      <c r="L58" s="77"/>
      <c r="M58" s="77"/>
    </row>
    <row r="59" spans="1:13" s="70" customFormat="1" ht="15" x14ac:dyDescent="0.25">
      <c r="A59" s="80"/>
      <c r="B59" s="80"/>
      <c r="C59" s="80"/>
      <c r="D59" s="80"/>
      <c r="E59" s="80"/>
      <c r="F59" s="80"/>
      <c r="G59" s="81"/>
      <c r="H59" s="81"/>
      <c r="I59" s="81"/>
      <c r="J59" s="77"/>
      <c r="K59" s="77"/>
      <c r="L59" s="77"/>
      <c r="M59" s="77"/>
    </row>
    <row r="60" spans="1:13" s="70" customFormat="1" ht="15" x14ac:dyDescent="0.25">
      <c r="A60" s="80"/>
      <c r="B60" s="80"/>
      <c r="C60" s="80"/>
      <c r="D60" s="80"/>
      <c r="E60" s="80"/>
      <c r="F60" s="80"/>
      <c r="G60" s="81"/>
      <c r="H60" s="81"/>
      <c r="I60" s="81"/>
      <c r="J60" s="77"/>
      <c r="K60" s="77"/>
      <c r="L60" s="77"/>
      <c r="M60" s="77"/>
    </row>
    <row r="61" spans="1:13" s="70" customFormat="1" ht="15" x14ac:dyDescent="0.25">
      <c r="A61" s="77"/>
      <c r="B61" s="77"/>
      <c r="C61" s="77"/>
      <c r="D61" s="77"/>
      <c r="E61" s="77"/>
      <c r="F61" s="77"/>
      <c r="J61" s="77"/>
      <c r="K61" s="77"/>
      <c r="L61" s="77"/>
      <c r="M61" s="77"/>
    </row>
  </sheetData>
  <mergeCells count="80">
    <mergeCell ref="B48:J48"/>
    <mergeCell ref="A50:J50"/>
    <mergeCell ref="A51:J51"/>
    <mergeCell ref="A53:J53"/>
    <mergeCell ref="A55:J55"/>
    <mergeCell ref="A43:E43"/>
    <mergeCell ref="A44:E44"/>
    <mergeCell ref="A45:J45"/>
    <mergeCell ref="B46:J46"/>
    <mergeCell ref="B47:J47"/>
    <mergeCell ref="A38:E38"/>
    <mergeCell ref="A39:E39"/>
    <mergeCell ref="A40:E40"/>
    <mergeCell ref="A41:E41"/>
    <mergeCell ref="A42:E42"/>
    <mergeCell ref="A34:E35"/>
    <mergeCell ref="F34:H34"/>
    <mergeCell ref="I34:J35"/>
    <mergeCell ref="A36:E36"/>
    <mergeCell ref="A37:E37"/>
    <mergeCell ref="A31:B31"/>
    <mergeCell ref="C31:J31"/>
    <mergeCell ref="A32:B32"/>
    <mergeCell ref="C32:J32"/>
    <mergeCell ref="A33:J33"/>
    <mergeCell ref="A28:B28"/>
    <mergeCell ref="C28:J28"/>
    <mergeCell ref="A29:B29"/>
    <mergeCell ref="C29:J29"/>
    <mergeCell ref="A30:B30"/>
    <mergeCell ref="C30:J30"/>
    <mergeCell ref="A25:J25"/>
    <mergeCell ref="A26:B26"/>
    <mergeCell ref="C26:J26"/>
    <mergeCell ref="A27:B27"/>
    <mergeCell ref="C27:J27"/>
    <mergeCell ref="A19:B24"/>
    <mergeCell ref="E19:J19"/>
    <mergeCell ref="E20:J20"/>
    <mergeCell ref="C21:D21"/>
    <mergeCell ref="E21:J21"/>
    <mergeCell ref="C22:D22"/>
    <mergeCell ref="E22:J22"/>
    <mergeCell ref="C23:D23"/>
    <mergeCell ref="E23:J23"/>
    <mergeCell ref="E24:J24"/>
    <mergeCell ref="C19:D19"/>
    <mergeCell ref="C20:D20"/>
    <mergeCell ref="A15:B15"/>
    <mergeCell ref="C15:J15"/>
    <mergeCell ref="A16:B16"/>
    <mergeCell ref="A17:J17"/>
    <mergeCell ref="A18:B18"/>
    <mergeCell ref="G18:I18"/>
    <mergeCell ref="A12:B12"/>
    <mergeCell ref="C12:J12"/>
    <mergeCell ref="A13:B13"/>
    <mergeCell ref="C13:J13"/>
    <mergeCell ref="A14:B14"/>
    <mergeCell ref="C14:J14"/>
    <mergeCell ref="C9:J9"/>
    <mergeCell ref="A10:B10"/>
    <mergeCell ref="C10:J10"/>
    <mergeCell ref="A11:B11"/>
    <mergeCell ref="C11:J11"/>
    <mergeCell ref="G6:J6"/>
    <mergeCell ref="C7:J7"/>
    <mergeCell ref="A8:B8"/>
    <mergeCell ref="C8:J8"/>
    <mergeCell ref="C6:F6"/>
    <mergeCell ref="A6:B6"/>
    <mergeCell ref="A7:B7"/>
    <mergeCell ref="A1:J1"/>
    <mergeCell ref="A2:J2"/>
    <mergeCell ref="A3:J3"/>
    <mergeCell ref="A4:J4"/>
    <mergeCell ref="C5:D5"/>
    <mergeCell ref="E5:G5"/>
    <mergeCell ref="A5:B5"/>
    <mergeCell ref="H5:J5"/>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4"/>
  <sheetViews>
    <sheetView topLeftCell="A19" workbookViewId="0">
      <selection activeCell="A19" sqref="A1:XFD1048576"/>
    </sheetView>
  </sheetViews>
  <sheetFormatPr baseColWidth="10" defaultRowHeight="15" x14ac:dyDescent="0.25"/>
  <cols>
    <col min="2" max="2" width="34.5703125" customWidth="1"/>
    <col min="3" max="3" width="22.5703125" customWidth="1"/>
    <col min="4" max="4" width="26.140625" customWidth="1"/>
  </cols>
  <sheetData>
    <row r="2" spans="2:4" ht="19.5" thickBot="1" x14ac:dyDescent="0.35">
      <c r="B2" s="271" t="s">
        <v>421</v>
      </c>
      <c r="C2" s="271"/>
      <c r="D2" s="271"/>
    </row>
    <row r="3" spans="2:4" ht="15.75" thickBot="1" x14ac:dyDescent="0.3">
      <c r="B3" s="110"/>
      <c r="C3" s="110"/>
      <c r="D3" s="110"/>
    </row>
    <row r="4" spans="2:4" ht="15.75" thickBot="1" x14ac:dyDescent="0.3">
      <c r="B4" s="111" t="s">
        <v>422</v>
      </c>
      <c r="C4" s="112" t="s">
        <v>423</v>
      </c>
      <c r="D4" s="113" t="s">
        <v>424</v>
      </c>
    </row>
    <row r="5" spans="2:4" ht="15.75" thickBot="1" x14ac:dyDescent="0.3">
      <c r="B5" s="114" t="s">
        <v>351</v>
      </c>
      <c r="C5" s="133">
        <v>0.16700000000000001</v>
      </c>
      <c r="D5" s="130">
        <v>335</v>
      </c>
    </row>
    <row r="6" spans="2:4" ht="15.75" thickBot="1" x14ac:dyDescent="0.3">
      <c r="B6" s="116" t="s">
        <v>425</v>
      </c>
      <c r="C6" s="132">
        <v>0.05</v>
      </c>
      <c r="D6" s="131">
        <v>100</v>
      </c>
    </row>
    <row r="7" spans="2:4" ht="15.75" thickBot="1" x14ac:dyDescent="0.3">
      <c r="B7" s="114" t="s">
        <v>34</v>
      </c>
      <c r="C7" s="134">
        <v>0.1</v>
      </c>
      <c r="D7" s="130">
        <v>200</v>
      </c>
    </row>
    <row r="8" spans="2:4" ht="15.75" thickBot="1" x14ac:dyDescent="0.3">
      <c r="B8" s="116" t="s">
        <v>40</v>
      </c>
      <c r="C8" s="132">
        <v>0.03</v>
      </c>
      <c r="D8" s="131">
        <v>60</v>
      </c>
    </row>
    <row r="9" spans="2:4" ht="15.75" thickBot="1" x14ac:dyDescent="0.3">
      <c r="B9" s="114" t="s">
        <v>41</v>
      </c>
      <c r="C9" s="134">
        <v>6.5000000000000002E-2</v>
      </c>
      <c r="D9" s="130">
        <v>130</v>
      </c>
    </row>
    <row r="10" spans="2:4" ht="15.75" thickBot="1" x14ac:dyDescent="0.3">
      <c r="B10" s="116" t="s">
        <v>42</v>
      </c>
      <c r="C10" s="132">
        <v>0.17</v>
      </c>
      <c r="D10" s="131">
        <v>340</v>
      </c>
    </row>
    <row r="11" spans="2:4" ht="15.75" thickBot="1" x14ac:dyDescent="0.3">
      <c r="B11" s="114" t="s">
        <v>43</v>
      </c>
      <c r="C11" s="134">
        <v>0.1</v>
      </c>
      <c r="D11" s="130">
        <v>200</v>
      </c>
    </row>
    <row r="12" spans="2:4" ht="15.75" thickBot="1" x14ac:dyDescent="0.3">
      <c r="B12" s="116" t="s">
        <v>44</v>
      </c>
      <c r="C12" s="132">
        <v>0.03</v>
      </c>
      <c r="D12" s="131">
        <v>60</v>
      </c>
    </row>
    <row r="13" spans="2:4" ht="15.75" thickBot="1" x14ac:dyDescent="0.3">
      <c r="B13" s="114" t="s">
        <v>45</v>
      </c>
      <c r="C13" s="134">
        <v>0.04</v>
      </c>
      <c r="D13" s="130">
        <v>80</v>
      </c>
    </row>
    <row r="14" spans="2:4" ht="15.75" thickBot="1" x14ac:dyDescent="0.3">
      <c r="B14" s="116" t="s">
        <v>46</v>
      </c>
      <c r="C14" s="132">
        <v>0.15</v>
      </c>
      <c r="D14" s="131">
        <v>300</v>
      </c>
    </row>
    <row r="15" spans="2:4" ht="15.75" thickBot="1" x14ac:dyDescent="0.3">
      <c r="B15" s="114" t="s">
        <v>426</v>
      </c>
      <c r="C15" s="134">
        <v>3.7999999999999999E-2</v>
      </c>
      <c r="D15" s="130">
        <v>75</v>
      </c>
    </row>
    <row r="16" spans="2:4" ht="15.75" thickBot="1" x14ac:dyDescent="0.3">
      <c r="B16" s="116" t="s">
        <v>48</v>
      </c>
      <c r="C16" s="132">
        <v>0.06</v>
      </c>
      <c r="D16" s="131">
        <v>120</v>
      </c>
    </row>
    <row r="17" spans="2:4" ht="15.75" thickBot="1" x14ac:dyDescent="0.3">
      <c r="B17" s="115" t="s">
        <v>427</v>
      </c>
      <c r="C17" s="117">
        <f>SUM(C5:C16)</f>
        <v>1.0000000000000002</v>
      </c>
      <c r="D17" s="115">
        <f>SUM(D5:D16)</f>
        <v>2000</v>
      </c>
    </row>
    <row r="20" spans="2:4" ht="18.75" x14ac:dyDescent="0.3">
      <c r="B20" s="272" t="s">
        <v>428</v>
      </c>
      <c r="C20" s="272"/>
      <c r="D20" s="272"/>
    </row>
    <row r="21" spans="2:4" ht="15.75" thickBot="1" x14ac:dyDescent="0.3"/>
    <row r="22" spans="2:4" ht="15.75" thickBot="1" x14ac:dyDescent="0.3">
      <c r="B22" s="118" t="s">
        <v>429</v>
      </c>
      <c r="C22" s="119" t="s">
        <v>430</v>
      </c>
      <c r="D22" s="120" t="s">
        <v>431</v>
      </c>
    </row>
    <row r="23" spans="2:4" ht="15.75" thickBot="1" x14ac:dyDescent="0.3">
      <c r="B23" s="121">
        <v>1</v>
      </c>
      <c r="C23" s="122" t="s">
        <v>432</v>
      </c>
      <c r="D23" s="122" t="s">
        <v>433</v>
      </c>
    </row>
    <row r="24" spans="2:4" ht="15.75" thickBot="1" x14ac:dyDescent="0.3">
      <c r="B24" s="123">
        <v>2</v>
      </c>
      <c r="C24" s="124" t="s">
        <v>434</v>
      </c>
      <c r="D24" s="124" t="s">
        <v>435</v>
      </c>
    </row>
    <row r="25" spans="2:4" ht="15.75" thickBot="1" x14ac:dyDescent="0.3">
      <c r="B25" s="121">
        <v>3</v>
      </c>
      <c r="C25" s="122" t="s">
        <v>436</v>
      </c>
      <c r="D25" s="122" t="s">
        <v>437</v>
      </c>
    </row>
    <row r="26" spans="2:4" ht="15.75" thickBot="1" x14ac:dyDescent="0.3">
      <c r="B26" s="123">
        <v>4</v>
      </c>
      <c r="C26" s="124" t="s">
        <v>438</v>
      </c>
      <c r="D26" s="124" t="s">
        <v>439</v>
      </c>
    </row>
    <row r="27" spans="2:4" ht="15.75" thickBot="1" x14ac:dyDescent="0.3">
      <c r="B27" s="121">
        <v>5</v>
      </c>
      <c r="C27" s="122" t="s">
        <v>440</v>
      </c>
      <c r="D27" s="122" t="s">
        <v>441</v>
      </c>
    </row>
    <row r="30" spans="2:4" ht="18.75" x14ac:dyDescent="0.3">
      <c r="B30" s="272" t="s">
        <v>442</v>
      </c>
      <c r="C30" s="272"/>
      <c r="D30" s="272"/>
    </row>
    <row r="32" spans="2:4" ht="15.75" x14ac:dyDescent="0.25">
      <c r="B32" s="273" t="s">
        <v>443</v>
      </c>
      <c r="C32" s="273"/>
      <c r="D32" s="273"/>
    </row>
    <row r="33" spans="2:4" x14ac:dyDescent="0.25">
      <c r="B33" s="125"/>
    </row>
    <row r="34" spans="2:4" ht="52.5" customHeight="1" x14ac:dyDescent="0.25">
      <c r="B34" s="270" t="s">
        <v>444</v>
      </c>
      <c r="C34" s="270"/>
      <c r="D34" s="270"/>
    </row>
    <row r="35" spans="2:4" x14ac:dyDescent="0.25">
      <c r="B35" s="125"/>
    </row>
    <row r="36" spans="2:4" ht="54.75" customHeight="1" x14ac:dyDescent="0.25">
      <c r="B36" s="270" t="s">
        <v>445</v>
      </c>
      <c r="C36" s="270"/>
      <c r="D36" s="270"/>
    </row>
    <row r="37" spans="2:4" x14ac:dyDescent="0.25">
      <c r="B37" s="126"/>
      <c r="C37" s="127"/>
      <c r="D37" s="127"/>
    </row>
    <row r="38" spans="2:4" ht="51" customHeight="1" x14ac:dyDescent="0.25">
      <c r="B38" s="270" t="s">
        <v>446</v>
      </c>
      <c r="C38" s="270"/>
      <c r="D38" s="270"/>
    </row>
    <row r="39" spans="2:4" x14ac:dyDescent="0.25">
      <c r="B39" s="126"/>
      <c r="C39" s="127"/>
      <c r="D39" s="127"/>
    </row>
    <row r="40" spans="2:4" ht="54.75" customHeight="1" x14ac:dyDescent="0.25">
      <c r="B40" s="270" t="s">
        <v>447</v>
      </c>
      <c r="C40" s="270"/>
      <c r="D40" s="270"/>
    </row>
    <row r="41" spans="2:4" x14ac:dyDescent="0.25">
      <c r="B41" s="126"/>
      <c r="C41" s="127"/>
      <c r="D41" s="127"/>
    </row>
    <row r="42" spans="2:4" ht="51" customHeight="1" x14ac:dyDescent="0.25">
      <c r="B42" s="270" t="s">
        <v>448</v>
      </c>
      <c r="C42" s="270"/>
      <c r="D42" s="270"/>
    </row>
    <row r="43" spans="2:4" x14ac:dyDescent="0.25">
      <c r="B43" s="126"/>
      <c r="C43" s="126"/>
      <c r="D43" s="126"/>
    </row>
    <row r="44" spans="2:4" ht="15.75" x14ac:dyDescent="0.25">
      <c r="B44" s="128"/>
      <c r="C44" s="129"/>
      <c r="D44" s="129"/>
    </row>
  </sheetData>
  <mergeCells count="9">
    <mergeCell ref="B38:D38"/>
    <mergeCell ref="B40:D40"/>
    <mergeCell ref="B42:D42"/>
    <mergeCell ref="B2:D2"/>
    <mergeCell ref="B20:D20"/>
    <mergeCell ref="B30:D30"/>
    <mergeCell ref="B32:D32"/>
    <mergeCell ref="B34:D34"/>
    <mergeCell ref="B36:D3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41"/>
  <sheetViews>
    <sheetView zoomScale="70" zoomScaleNormal="70" workbookViewId="0">
      <pane xSplit="2" ySplit="4" topLeftCell="E133" activePane="bottomRight" state="frozen"/>
      <selection pane="topRight" activeCell="C1" sqref="C1"/>
      <selection pane="bottomLeft" activeCell="A3" sqref="A3"/>
      <selection pane="bottomRight" activeCell="K137" sqref="K137"/>
    </sheetView>
  </sheetViews>
  <sheetFormatPr baseColWidth="10" defaultRowHeight="12" x14ac:dyDescent="0.25"/>
  <cols>
    <col min="1" max="1" width="8.42578125" style="6" customWidth="1"/>
    <col min="2" max="2" width="4.140625" style="6" customWidth="1"/>
    <col min="3" max="3" width="4.7109375" style="44" customWidth="1"/>
    <col min="4" max="4" width="26.28515625" style="7" customWidth="1"/>
    <col min="5" max="5" width="5" style="7" customWidth="1"/>
    <col min="6" max="6" width="36.42578125" style="7" customWidth="1"/>
    <col min="7" max="7" width="5.85546875" style="7" customWidth="1"/>
    <col min="8" max="9" width="23.5703125" style="7" customWidth="1"/>
    <col min="10" max="15" width="5.42578125" style="6" customWidth="1"/>
    <col min="16" max="16" width="1.85546875" style="6" customWidth="1"/>
    <col min="17" max="17" width="5.42578125" style="6" customWidth="1"/>
    <col min="18" max="22" width="5.5703125" style="6" bestFit="1" customWidth="1"/>
    <col min="23" max="23" width="2" style="6" customWidth="1"/>
    <col min="24" max="29" width="5.42578125" style="6" customWidth="1"/>
    <col min="30" max="30" width="23.7109375" style="6" customWidth="1"/>
    <col min="31" max="31" width="20.85546875" style="6" customWidth="1"/>
  </cols>
  <sheetData>
    <row r="1" spans="1:31" ht="30.75" customHeight="1" x14ac:dyDescent="0.25">
      <c r="A1" s="244" t="s">
        <v>193</v>
      </c>
      <c r="B1" s="244"/>
      <c r="C1" s="244"/>
      <c r="D1" s="244"/>
      <c r="E1" s="244"/>
      <c r="F1" s="244"/>
      <c r="G1" s="244"/>
      <c r="H1" s="244"/>
      <c r="I1" s="244"/>
      <c r="J1" s="244"/>
      <c r="K1" s="244"/>
      <c r="L1" s="244"/>
      <c r="M1" s="244"/>
      <c r="N1" s="244"/>
      <c r="O1" s="244"/>
      <c r="P1" s="244"/>
      <c r="Q1" s="244"/>
      <c r="R1" s="244"/>
      <c r="S1" s="244"/>
      <c r="T1" s="244"/>
      <c r="U1" s="244"/>
      <c r="V1" s="244"/>
      <c r="W1" s="244"/>
      <c r="X1" s="244"/>
      <c r="Y1" s="244"/>
      <c r="Z1" s="244"/>
      <c r="AA1" s="244"/>
      <c r="AB1" s="244"/>
      <c r="AC1" s="244"/>
      <c r="AD1" s="244"/>
      <c r="AE1" s="244"/>
    </row>
    <row r="2" spans="1:31" ht="27.75" customHeight="1" x14ac:dyDescent="0.25">
      <c r="A2" s="245"/>
      <c r="B2" s="245"/>
      <c r="C2" s="245"/>
      <c r="D2" s="245"/>
      <c r="E2" s="254" t="s">
        <v>26</v>
      </c>
      <c r="F2" s="255"/>
      <c r="G2" s="255"/>
      <c r="H2" s="255"/>
      <c r="I2" s="255"/>
      <c r="J2" s="255"/>
      <c r="K2" s="255"/>
      <c r="L2" s="255"/>
      <c r="M2" s="255"/>
      <c r="N2" s="255"/>
      <c r="O2" s="256"/>
      <c r="P2" s="251" t="s">
        <v>75</v>
      </c>
      <c r="Q2" s="252"/>
      <c r="R2" s="252"/>
      <c r="S2" s="252"/>
      <c r="T2" s="252"/>
      <c r="U2" s="252"/>
      <c r="V2" s="252"/>
      <c r="W2" s="252"/>
      <c r="X2" s="252"/>
      <c r="Y2" s="252"/>
      <c r="Z2" s="252"/>
      <c r="AA2" s="252"/>
      <c r="AB2" s="252"/>
      <c r="AC2" s="252"/>
      <c r="AD2" s="252"/>
      <c r="AE2" s="253"/>
    </row>
    <row r="3" spans="1:31" s="14" customFormat="1" ht="15" x14ac:dyDescent="0.25">
      <c r="A3" s="243" t="s">
        <v>1</v>
      </c>
      <c r="B3" s="243" t="s">
        <v>0</v>
      </c>
      <c r="C3" s="247" t="s">
        <v>29</v>
      </c>
      <c r="D3" s="247"/>
      <c r="E3" s="247" t="s">
        <v>28</v>
      </c>
      <c r="F3" s="247"/>
      <c r="G3" s="247" t="s">
        <v>27</v>
      </c>
      <c r="H3" s="247"/>
      <c r="I3" s="248" t="s">
        <v>54</v>
      </c>
      <c r="J3" s="243" t="s">
        <v>7</v>
      </c>
      <c r="K3" s="243"/>
      <c r="L3" s="243"/>
      <c r="M3" s="243"/>
      <c r="N3" s="243"/>
      <c r="O3" s="243"/>
      <c r="P3" s="236"/>
      <c r="Q3" s="243" t="s">
        <v>21</v>
      </c>
      <c r="R3" s="243"/>
      <c r="S3" s="243"/>
      <c r="T3" s="243"/>
      <c r="U3" s="243"/>
      <c r="V3" s="243"/>
      <c r="W3" s="236"/>
      <c r="X3" s="243" t="s">
        <v>24</v>
      </c>
      <c r="Y3" s="243"/>
      <c r="Z3" s="243"/>
      <c r="AA3" s="243"/>
      <c r="AB3" s="243"/>
      <c r="AC3" s="243"/>
      <c r="AD3" s="243" t="s">
        <v>22</v>
      </c>
      <c r="AE3" s="247" t="s">
        <v>23</v>
      </c>
    </row>
    <row r="4" spans="1:31" s="14" customFormat="1" ht="15" x14ac:dyDescent="0.25">
      <c r="A4" s="246"/>
      <c r="B4" s="246"/>
      <c r="C4" s="248"/>
      <c r="D4" s="248"/>
      <c r="E4" s="248"/>
      <c r="F4" s="248"/>
      <c r="G4" s="248"/>
      <c r="H4" s="248"/>
      <c r="I4" s="250"/>
      <c r="J4" s="19" t="s">
        <v>8</v>
      </c>
      <c r="K4" s="19" t="s">
        <v>9</v>
      </c>
      <c r="L4" s="19" t="s">
        <v>10</v>
      </c>
      <c r="M4" s="19" t="s">
        <v>11</v>
      </c>
      <c r="N4" s="19" t="s">
        <v>12</v>
      </c>
      <c r="O4" s="19" t="s">
        <v>13</v>
      </c>
      <c r="P4" s="249"/>
      <c r="Q4" s="19" t="s">
        <v>8</v>
      </c>
      <c r="R4" s="19" t="s">
        <v>9</v>
      </c>
      <c r="S4" s="19" t="s">
        <v>11</v>
      </c>
      <c r="T4" s="19" t="s">
        <v>419</v>
      </c>
      <c r="U4" s="19" t="s">
        <v>12</v>
      </c>
      <c r="V4" s="19" t="s">
        <v>13</v>
      </c>
      <c r="W4" s="249"/>
      <c r="X4" s="246"/>
      <c r="Y4" s="246"/>
      <c r="Z4" s="246"/>
      <c r="AA4" s="246"/>
      <c r="AB4" s="246"/>
      <c r="AC4" s="246"/>
      <c r="AD4" s="246"/>
      <c r="AE4" s="248"/>
    </row>
    <row r="5" spans="1:31" ht="198" customHeight="1" x14ac:dyDescent="0.25">
      <c r="A5" s="227">
        <v>1</v>
      </c>
      <c r="B5" s="224" t="s">
        <v>20</v>
      </c>
      <c r="C5" s="42"/>
      <c r="D5" s="37" t="s">
        <v>2</v>
      </c>
      <c r="E5" s="43"/>
      <c r="F5" s="37" t="s">
        <v>101</v>
      </c>
      <c r="G5" s="43">
        <v>1</v>
      </c>
      <c r="H5" s="37" t="s">
        <v>102</v>
      </c>
      <c r="I5" s="37" t="s">
        <v>335</v>
      </c>
      <c r="J5" s="15"/>
      <c r="K5" s="15"/>
      <c r="L5" s="15"/>
      <c r="M5" s="15"/>
      <c r="N5" s="15"/>
      <c r="O5" s="15">
        <v>1</v>
      </c>
      <c r="P5" s="236"/>
      <c r="Q5" s="15">
        <v>0</v>
      </c>
      <c r="R5" s="15">
        <f>10*0.1</f>
        <v>1</v>
      </c>
      <c r="S5" s="15">
        <f>10*0.2</f>
        <v>2</v>
      </c>
      <c r="T5" s="15">
        <f>10*0.3</f>
        <v>3</v>
      </c>
      <c r="U5" s="15">
        <f>10*0.6</f>
        <v>6</v>
      </c>
      <c r="V5" s="15">
        <f>10*1</f>
        <v>10</v>
      </c>
      <c r="W5" s="13"/>
      <c r="X5" s="15">
        <f t="shared" ref="X5:X68" si="0">J5*Q5</f>
        <v>0</v>
      </c>
      <c r="Y5" s="15">
        <f t="shared" ref="Y5:Y68" si="1">K5*R5</f>
        <v>0</v>
      </c>
      <c r="Z5" s="15">
        <f t="shared" ref="Z5:Z68" si="2">L5*S5</f>
        <v>0</v>
      </c>
      <c r="AA5" s="15">
        <f t="shared" ref="AA5:AA68" si="3">M5*T5</f>
        <v>0</v>
      </c>
      <c r="AB5" s="15">
        <f t="shared" ref="AB5:AB68" si="4">N5*U5</f>
        <v>0</v>
      </c>
      <c r="AC5" s="15">
        <f t="shared" ref="AC5:AC68" si="5">O5*V5</f>
        <v>10</v>
      </c>
      <c r="AD5" s="15">
        <f>X5+Y5+Z5+AA5+AB5+AC5</f>
        <v>10</v>
      </c>
      <c r="AE5" s="222">
        <f>SUM(AD5:AD41)</f>
        <v>335</v>
      </c>
    </row>
    <row r="6" spans="1:31" ht="93.75" customHeight="1" x14ac:dyDescent="0.25">
      <c r="A6" s="228"/>
      <c r="B6" s="225"/>
      <c r="C6" s="232"/>
      <c r="D6" s="230" t="s">
        <v>103</v>
      </c>
      <c r="E6" s="232"/>
      <c r="F6" s="230" t="s">
        <v>104</v>
      </c>
      <c r="G6" s="43">
        <v>2</v>
      </c>
      <c r="H6" s="37" t="s">
        <v>105</v>
      </c>
      <c r="I6" s="223" t="s">
        <v>336</v>
      </c>
      <c r="J6" s="15"/>
      <c r="K6" s="15"/>
      <c r="L6" s="15"/>
      <c r="M6" s="15"/>
      <c r="N6" s="15"/>
      <c r="O6" s="15">
        <v>1</v>
      </c>
      <c r="P6" s="236"/>
      <c r="Q6" s="15">
        <v>0</v>
      </c>
      <c r="R6" s="15">
        <f t="shared" ref="R6:R31" si="6">10*0.1</f>
        <v>1</v>
      </c>
      <c r="S6" s="15">
        <f t="shared" ref="S6:S31" si="7">10*0.2</f>
        <v>2</v>
      </c>
      <c r="T6" s="15">
        <f t="shared" ref="T6:T31" si="8">10*0.3</f>
        <v>3</v>
      </c>
      <c r="U6" s="15">
        <f t="shared" ref="U6:U31" si="9">10*0.6</f>
        <v>6</v>
      </c>
      <c r="V6" s="15">
        <f t="shared" ref="V6:V31" si="10">10*1</f>
        <v>10</v>
      </c>
      <c r="W6" s="13"/>
      <c r="X6" s="15">
        <f t="shared" si="0"/>
        <v>0</v>
      </c>
      <c r="Y6" s="15">
        <f t="shared" si="1"/>
        <v>0</v>
      </c>
      <c r="Z6" s="15">
        <f t="shared" si="2"/>
        <v>0</v>
      </c>
      <c r="AA6" s="15">
        <f t="shared" si="3"/>
        <v>0</v>
      </c>
      <c r="AB6" s="15">
        <f t="shared" si="4"/>
        <v>0</v>
      </c>
      <c r="AC6" s="15">
        <f t="shared" si="5"/>
        <v>10</v>
      </c>
      <c r="AD6" s="15">
        <f t="shared" ref="AD6:AD69" si="11">X6+Y6+Z6+AA6+AB6+AC6</f>
        <v>10</v>
      </c>
      <c r="AE6" s="222"/>
    </row>
    <row r="7" spans="1:31" ht="110.25" customHeight="1" x14ac:dyDescent="0.25">
      <c r="A7" s="228"/>
      <c r="B7" s="225"/>
      <c r="C7" s="233"/>
      <c r="D7" s="231"/>
      <c r="E7" s="233"/>
      <c r="F7" s="231"/>
      <c r="G7" s="43">
        <v>3</v>
      </c>
      <c r="H7" s="37" t="s">
        <v>106</v>
      </c>
      <c r="I7" s="223"/>
      <c r="J7" s="15"/>
      <c r="K7" s="15"/>
      <c r="L7" s="15"/>
      <c r="M7" s="15"/>
      <c r="N7" s="15"/>
      <c r="O7" s="15">
        <v>1</v>
      </c>
      <c r="P7" s="236"/>
      <c r="Q7" s="15">
        <v>0</v>
      </c>
      <c r="R7" s="15">
        <f t="shared" si="6"/>
        <v>1</v>
      </c>
      <c r="S7" s="15">
        <f t="shared" si="7"/>
        <v>2</v>
      </c>
      <c r="T7" s="15">
        <f t="shared" si="8"/>
        <v>3</v>
      </c>
      <c r="U7" s="15">
        <f t="shared" si="9"/>
        <v>6</v>
      </c>
      <c r="V7" s="15">
        <f t="shared" si="10"/>
        <v>10</v>
      </c>
      <c r="W7" s="13"/>
      <c r="X7" s="15">
        <f t="shared" si="0"/>
        <v>0</v>
      </c>
      <c r="Y7" s="15">
        <f t="shared" si="1"/>
        <v>0</v>
      </c>
      <c r="Z7" s="15">
        <f t="shared" si="2"/>
        <v>0</v>
      </c>
      <c r="AA7" s="15">
        <f t="shared" si="3"/>
        <v>0</v>
      </c>
      <c r="AB7" s="15">
        <f t="shared" si="4"/>
        <v>0</v>
      </c>
      <c r="AC7" s="15">
        <f t="shared" si="5"/>
        <v>10</v>
      </c>
      <c r="AD7" s="15">
        <f t="shared" si="11"/>
        <v>10</v>
      </c>
      <c r="AE7" s="222"/>
    </row>
    <row r="8" spans="1:31" ht="57.75" customHeight="1" x14ac:dyDescent="0.25">
      <c r="A8" s="228"/>
      <c r="B8" s="225"/>
      <c r="C8" s="232"/>
      <c r="D8" s="230" t="s">
        <v>3</v>
      </c>
      <c r="E8" s="232"/>
      <c r="F8" s="230" t="s">
        <v>107</v>
      </c>
      <c r="G8" s="43">
        <v>4</v>
      </c>
      <c r="H8" s="37" t="s">
        <v>108</v>
      </c>
      <c r="I8" s="223" t="s">
        <v>304</v>
      </c>
      <c r="J8" s="15"/>
      <c r="K8" s="15"/>
      <c r="L8" s="15"/>
      <c r="M8" s="15"/>
      <c r="N8" s="15"/>
      <c r="O8" s="15">
        <v>1</v>
      </c>
      <c r="P8" s="236"/>
      <c r="Q8" s="15">
        <v>0</v>
      </c>
      <c r="R8" s="15">
        <f t="shared" si="6"/>
        <v>1</v>
      </c>
      <c r="S8" s="15">
        <f t="shared" si="7"/>
        <v>2</v>
      </c>
      <c r="T8" s="15">
        <f t="shared" si="8"/>
        <v>3</v>
      </c>
      <c r="U8" s="15">
        <f t="shared" si="9"/>
        <v>6</v>
      </c>
      <c r="V8" s="15">
        <f t="shared" si="10"/>
        <v>10</v>
      </c>
      <c r="W8" s="13"/>
      <c r="X8" s="15">
        <f t="shared" si="0"/>
        <v>0</v>
      </c>
      <c r="Y8" s="15">
        <f t="shared" si="1"/>
        <v>0</v>
      </c>
      <c r="Z8" s="15">
        <f t="shared" si="2"/>
        <v>0</v>
      </c>
      <c r="AA8" s="15">
        <f t="shared" si="3"/>
        <v>0</v>
      </c>
      <c r="AB8" s="15">
        <f t="shared" si="4"/>
        <v>0</v>
      </c>
      <c r="AC8" s="15">
        <f t="shared" si="5"/>
        <v>10</v>
      </c>
      <c r="AD8" s="15">
        <f t="shared" si="11"/>
        <v>10</v>
      </c>
      <c r="AE8" s="222"/>
    </row>
    <row r="9" spans="1:31" ht="55.5" customHeight="1" x14ac:dyDescent="0.25">
      <c r="A9" s="228"/>
      <c r="B9" s="225"/>
      <c r="C9" s="235"/>
      <c r="D9" s="234"/>
      <c r="E9" s="235"/>
      <c r="F9" s="234"/>
      <c r="G9" s="43">
        <v>5</v>
      </c>
      <c r="H9" s="37" t="s">
        <v>109</v>
      </c>
      <c r="I9" s="223"/>
      <c r="J9" s="15"/>
      <c r="K9" s="15"/>
      <c r="L9" s="15"/>
      <c r="M9" s="15"/>
      <c r="N9" s="15"/>
      <c r="O9" s="15">
        <v>1</v>
      </c>
      <c r="P9" s="236"/>
      <c r="Q9" s="15">
        <v>0</v>
      </c>
      <c r="R9" s="15">
        <f t="shared" si="6"/>
        <v>1</v>
      </c>
      <c r="S9" s="15">
        <f t="shared" si="7"/>
        <v>2</v>
      </c>
      <c r="T9" s="15">
        <f t="shared" si="8"/>
        <v>3</v>
      </c>
      <c r="U9" s="15">
        <f t="shared" si="9"/>
        <v>6</v>
      </c>
      <c r="V9" s="15">
        <f t="shared" si="10"/>
        <v>10</v>
      </c>
      <c r="W9" s="13"/>
      <c r="X9" s="15">
        <f t="shared" si="0"/>
        <v>0</v>
      </c>
      <c r="Y9" s="15">
        <f t="shared" si="1"/>
        <v>0</v>
      </c>
      <c r="Z9" s="15">
        <f t="shared" si="2"/>
        <v>0</v>
      </c>
      <c r="AA9" s="15">
        <f t="shared" si="3"/>
        <v>0</v>
      </c>
      <c r="AB9" s="15">
        <f t="shared" si="4"/>
        <v>0</v>
      </c>
      <c r="AC9" s="15">
        <f t="shared" si="5"/>
        <v>10</v>
      </c>
      <c r="AD9" s="15">
        <f t="shared" si="11"/>
        <v>10</v>
      </c>
      <c r="AE9" s="222"/>
    </row>
    <row r="10" spans="1:31" ht="51" customHeight="1" x14ac:dyDescent="0.25">
      <c r="A10" s="228"/>
      <c r="B10" s="225"/>
      <c r="C10" s="235"/>
      <c r="D10" s="234"/>
      <c r="E10" s="235"/>
      <c r="F10" s="234"/>
      <c r="G10" s="43">
        <v>6</v>
      </c>
      <c r="H10" s="37" t="s">
        <v>110</v>
      </c>
      <c r="I10" s="223"/>
      <c r="J10" s="15"/>
      <c r="K10" s="15"/>
      <c r="L10" s="15"/>
      <c r="M10" s="15"/>
      <c r="N10" s="15"/>
      <c r="O10" s="15">
        <v>1</v>
      </c>
      <c r="P10" s="236"/>
      <c r="Q10" s="15">
        <v>0</v>
      </c>
      <c r="R10" s="15">
        <f t="shared" si="6"/>
        <v>1</v>
      </c>
      <c r="S10" s="15">
        <f t="shared" si="7"/>
        <v>2</v>
      </c>
      <c r="T10" s="15">
        <f t="shared" si="8"/>
        <v>3</v>
      </c>
      <c r="U10" s="15">
        <f t="shared" si="9"/>
        <v>6</v>
      </c>
      <c r="V10" s="15">
        <f t="shared" si="10"/>
        <v>10</v>
      </c>
      <c r="W10" s="13"/>
      <c r="X10" s="15">
        <f t="shared" si="0"/>
        <v>0</v>
      </c>
      <c r="Y10" s="15">
        <f t="shared" si="1"/>
        <v>0</v>
      </c>
      <c r="Z10" s="15">
        <f t="shared" si="2"/>
        <v>0</v>
      </c>
      <c r="AA10" s="15">
        <f t="shared" si="3"/>
        <v>0</v>
      </c>
      <c r="AB10" s="15">
        <f t="shared" si="4"/>
        <v>0</v>
      </c>
      <c r="AC10" s="15">
        <f t="shared" si="5"/>
        <v>10</v>
      </c>
      <c r="AD10" s="15">
        <f t="shared" si="11"/>
        <v>10</v>
      </c>
      <c r="AE10" s="222"/>
    </row>
    <row r="11" spans="1:31" ht="64.5" customHeight="1" x14ac:dyDescent="0.25">
      <c r="A11" s="228"/>
      <c r="B11" s="225"/>
      <c r="C11" s="235"/>
      <c r="D11" s="234"/>
      <c r="E11" s="235"/>
      <c r="F11" s="234"/>
      <c r="G11" s="43">
        <v>7</v>
      </c>
      <c r="H11" s="37" t="s">
        <v>111</v>
      </c>
      <c r="I11" s="223"/>
      <c r="J11" s="15"/>
      <c r="K11" s="15"/>
      <c r="L11" s="15"/>
      <c r="M11" s="15"/>
      <c r="N11" s="15"/>
      <c r="O11" s="15">
        <v>1</v>
      </c>
      <c r="P11" s="236"/>
      <c r="Q11" s="15">
        <v>0</v>
      </c>
      <c r="R11" s="15">
        <f t="shared" si="6"/>
        <v>1</v>
      </c>
      <c r="S11" s="15">
        <f t="shared" si="7"/>
        <v>2</v>
      </c>
      <c r="T11" s="15">
        <f t="shared" si="8"/>
        <v>3</v>
      </c>
      <c r="U11" s="15">
        <f t="shared" si="9"/>
        <v>6</v>
      </c>
      <c r="V11" s="15">
        <f t="shared" si="10"/>
        <v>10</v>
      </c>
      <c r="W11" s="13"/>
      <c r="X11" s="15">
        <f t="shared" si="0"/>
        <v>0</v>
      </c>
      <c r="Y11" s="15">
        <f t="shared" si="1"/>
        <v>0</v>
      </c>
      <c r="Z11" s="15">
        <f t="shared" si="2"/>
        <v>0</v>
      </c>
      <c r="AA11" s="15">
        <f t="shared" si="3"/>
        <v>0</v>
      </c>
      <c r="AB11" s="15">
        <f t="shared" si="4"/>
        <v>0</v>
      </c>
      <c r="AC11" s="15">
        <f t="shared" si="5"/>
        <v>10</v>
      </c>
      <c r="AD11" s="15">
        <f t="shared" si="11"/>
        <v>10</v>
      </c>
      <c r="AE11" s="222"/>
    </row>
    <row r="12" spans="1:31" ht="60.75" customHeight="1" x14ac:dyDescent="0.25">
      <c r="A12" s="228"/>
      <c r="B12" s="225"/>
      <c r="C12" s="235"/>
      <c r="D12" s="234"/>
      <c r="E12" s="235"/>
      <c r="F12" s="234"/>
      <c r="G12" s="43">
        <v>8</v>
      </c>
      <c r="H12" s="37" t="s">
        <v>112</v>
      </c>
      <c r="I12" s="223"/>
      <c r="J12" s="15"/>
      <c r="K12" s="15"/>
      <c r="L12" s="15"/>
      <c r="M12" s="15"/>
      <c r="N12" s="15"/>
      <c r="O12" s="15">
        <v>1</v>
      </c>
      <c r="P12" s="236"/>
      <c r="Q12" s="15">
        <v>0</v>
      </c>
      <c r="R12" s="15">
        <f t="shared" si="6"/>
        <v>1</v>
      </c>
      <c r="S12" s="15">
        <f t="shared" si="7"/>
        <v>2</v>
      </c>
      <c r="T12" s="15">
        <f t="shared" si="8"/>
        <v>3</v>
      </c>
      <c r="U12" s="15">
        <f t="shared" si="9"/>
        <v>6</v>
      </c>
      <c r="V12" s="15">
        <f t="shared" si="10"/>
        <v>10</v>
      </c>
      <c r="W12" s="13"/>
      <c r="X12" s="15">
        <f t="shared" si="0"/>
        <v>0</v>
      </c>
      <c r="Y12" s="15">
        <f t="shared" si="1"/>
        <v>0</v>
      </c>
      <c r="Z12" s="15">
        <f t="shared" si="2"/>
        <v>0</v>
      </c>
      <c r="AA12" s="15">
        <f t="shared" si="3"/>
        <v>0</v>
      </c>
      <c r="AB12" s="15">
        <f t="shared" si="4"/>
        <v>0</v>
      </c>
      <c r="AC12" s="15">
        <f t="shared" si="5"/>
        <v>10</v>
      </c>
      <c r="AD12" s="15">
        <f t="shared" si="11"/>
        <v>10</v>
      </c>
      <c r="AE12" s="222"/>
    </row>
    <row r="13" spans="1:31" ht="46.5" customHeight="1" x14ac:dyDescent="0.25">
      <c r="A13" s="228"/>
      <c r="B13" s="225"/>
      <c r="C13" s="235"/>
      <c r="D13" s="234"/>
      <c r="E13" s="235"/>
      <c r="F13" s="234"/>
      <c r="G13" s="43">
        <v>9</v>
      </c>
      <c r="H13" s="37" t="s">
        <v>113</v>
      </c>
      <c r="I13" s="223"/>
      <c r="J13" s="15"/>
      <c r="K13" s="15"/>
      <c r="L13" s="15"/>
      <c r="M13" s="15"/>
      <c r="N13" s="15"/>
      <c r="O13" s="15">
        <v>1</v>
      </c>
      <c r="P13" s="236"/>
      <c r="Q13" s="15">
        <v>0</v>
      </c>
      <c r="R13" s="15">
        <f t="shared" si="6"/>
        <v>1</v>
      </c>
      <c r="S13" s="15">
        <f t="shared" si="7"/>
        <v>2</v>
      </c>
      <c r="T13" s="15">
        <f t="shared" si="8"/>
        <v>3</v>
      </c>
      <c r="U13" s="15">
        <f t="shared" si="9"/>
        <v>6</v>
      </c>
      <c r="V13" s="15">
        <f t="shared" si="10"/>
        <v>10</v>
      </c>
      <c r="W13" s="13"/>
      <c r="X13" s="15">
        <f t="shared" si="0"/>
        <v>0</v>
      </c>
      <c r="Y13" s="15">
        <f t="shared" si="1"/>
        <v>0</v>
      </c>
      <c r="Z13" s="15">
        <f t="shared" si="2"/>
        <v>0</v>
      </c>
      <c r="AA13" s="15">
        <f t="shared" si="3"/>
        <v>0</v>
      </c>
      <c r="AB13" s="15">
        <f t="shared" si="4"/>
        <v>0</v>
      </c>
      <c r="AC13" s="15">
        <f t="shared" si="5"/>
        <v>10</v>
      </c>
      <c r="AD13" s="15">
        <f t="shared" si="11"/>
        <v>10</v>
      </c>
      <c r="AE13" s="222"/>
    </row>
    <row r="14" spans="1:31" ht="36.75" customHeight="1" x14ac:dyDescent="0.25">
      <c r="A14" s="228"/>
      <c r="B14" s="225"/>
      <c r="C14" s="235"/>
      <c r="D14" s="234"/>
      <c r="E14" s="235"/>
      <c r="F14" s="234"/>
      <c r="G14" s="43">
        <v>10</v>
      </c>
      <c r="H14" s="37" t="s">
        <v>114</v>
      </c>
      <c r="I14" s="223"/>
      <c r="J14" s="15"/>
      <c r="K14" s="15"/>
      <c r="L14" s="15"/>
      <c r="M14" s="15"/>
      <c r="N14" s="15"/>
      <c r="O14" s="15">
        <v>1</v>
      </c>
      <c r="P14" s="236"/>
      <c r="Q14" s="15">
        <v>0</v>
      </c>
      <c r="R14" s="15">
        <f t="shared" si="6"/>
        <v>1</v>
      </c>
      <c r="S14" s="15">
        <f t="shared" si="7"/>
        <v>2</v>
      </c>
      <c r="T14" s="15">
        <f t="shared" si="8"/>
        <v>3</v>
      </c>
      <c r="U14" s="15">
        <f t="shared" si="9"/>
        <v>6</v>
      </c>
      <c r="V14" s="15">
        <f t="shared" si="10"/>
        <v>10</v>
      </c>
      <c r="W14" s="13"/>
      <c r="X14" s="15">
        <f t="shared" si="0"/>
        <v>0</v>
      </c>
      <c r="Y14" s="15">
        <f t="shared" si="1"/>
        <v>0</v>
      </c>
      <c r="Z14" s="15">
        <f t="shared" si="2"/>
        <v>0</v>
      </c>
      <c r="AA14" s="15">
        <f t="shared" si="3"/>
        <v>0</v>
      </c>
      <c r="AB14" s="15">
        <f t="shared" si="4"/>
        <v>0</v>
      </c>
      <c r="AC14" s="15">
        <f t="shared" si="5"/>
        <v>10</v>
      </c>
      <c r="AD14" s="15">
        <f t="shared" si="11"/>
        <v>10</v>
      </c>
      <c r="AE14" s="222"/>
    </row>
    <row r="15" spans="1:31" ht="45.75" customHeight="1" x14ac:dyDescent="0.25">
      <c r="A15" s="228"/>
      <c r="B15" s="225"/>
      <c r="C15" s="235"/>
      <c r="D15" s="234"/>
      <c r="E15" s="235"/>
      <c r="F15" s="234"/>
      <c r="G15" s="43">
        <v>11</v>
      </c>
      <c r="H15" s="37" t="s">
        <v>115</v>
      </c>
      <c r="I15" s="223"/>
      <c r="J15" s="15"/>
      <c r="K15" s="15"/>
      <c r="L15" s="15"/>
      <c r="M15" s="15"/>
      <c r="N15" s="15"/>
      <c r="O15" s="15">
        <v>1</v>
      </c>
      <c r="P15" s="236"/>
      <c r="Q15" s="15">
        <v>0</v>
      </c>
      <c r="R15" s="15">
        <f t="shared" si="6"/>
        <v>1</v>
      </c>
      <c r="S15" s="15">
        <f t="shared" si="7"/>
        <v>2</v>
      </c>
      <c r="T15" s="15">
        <f t="shared" si="8"/>
        <v>3</v>
      </c>
      <c r="U15" s="15">
        <f t="shared" si="9"/>
        <v>6</v>
      </c>
      <c r="V15" s="15">
        <f t="shared" si="10"/>
        <v>10</v>
      </c>
      <c r="W15" s="13"/>
      <c r="X15" s="15">
        <f t="shared" si="0"/>
        <v>0</v>
      </c>
      <c r="Y15" s="15">
        <f t="shared" si="1"/>
        <v>0</v>
      </c>
      <c r="Z15" s="15">
        <f t="shared" si="2"/>
        <v>0</v>
      </c>
      <c r="AA15" s="15">
        <f t="shared" si="3"/>
        <v>0</v>
      </c>
      <c r="AB15" s="15">
        <f t="shared" si="4"/>
        <v>0</v>
      </c>
      <c r="AC15" s="15">
        <f t="shared" si="5"/>
        <v>10</v>
      </c>
      <c r="AD15" s="15">
        <f t="shared" si="11"/>
        <v>10</v>
      </c>
      <c r="AE15" s="222"/>
    </row>
    <row r="16" spans="1:31" ht="45.75" customHeight="1" x14ac:dyDescent="0.25">
      <c r="A16" s="228"/>
      <c r="B16" s="225"/>
      <c r="C16" s="235"/>
      <c r="D16" s="234"/>
      <c r="E16" s="235"/>
      <c r="F16" s="234"/>
      <c r="G16" s="43">
        <v>12</v>
      </c>
      <c r="H16" s="37" t="s">
        <v>116</v>
      </c>
      <c r="I16" s="223"/>
      <c r="J16" s="15"/>
      <c r="K16" s="15"/>
      <c r="L16" s="15"/>
      <c r="M16" s="15"/>
      <c r="N16" s="15"/>
      <c r="O16" s="15">
        <v>1</v>
      </c>
      <c r="P16" s="236"/>
      <c r="Q16" s="15">
        <v>0</v>
      </c>
      <c r="R16" s="15">
        <f t="shared" si="6"/>
        <v>1</v>
      </c>
      <c r="S16" s="15">
        <f t="shared" si="7"/>
        <v>2</v>
      </c>
      <c r="T16" s="15">
        <f t="shared" si="8"/>
        <v>3</v>
      </c>
      <c r="U16" s="15">
        <f t="shared" si="9"/>
        <v>6</v>
      </c>
      <c r="V16" s="15">
        <f t="shared" si="10"/>
        <v>10</v>
      </c>
      <c r="W16" s="13"/>
      <c r="X16" s="15">
        <f t="shared" si="0"/>
        <v>0</v>
      </c>
      <c r="Y16" s="15">
        <f t="shared" si="1"/>
        <v>0</v>
      </c>
      <c r="Z16" s="15">
        <f t="shared" si="2"/>
        <v>0</v>
      </c>
      <c r="AA16" s="15">
        <f t="shared" si="3"/>
        <v>0</v>
      </c>
      <c r="AB16" s="15">
        <f t="shared" si="4"/>
        <v>0</v>
      </c>
      <c r="AC16" s="15">
        <f t="shared" si="5"/>
        <v>10</v>
      </c>
      <c r="AD16" s="15">
        <f t="shared" si="11"/>
        <v>10</v>
      </c>
      <c r="AE16" s="222"/>
    </row>
    <row r="17" spans="1:31" ht="50.25" customHeight="1" x14ac:dyDescent="0.25">
      <c r="A17" s="228"/>
      <c r="B17" s="225"/>
      <c r="C17" s="235"/>
      <c r="D17" s="234"/>
      <c r="E17" s="233"/>
      <c r="F17" s="231"/>
      <c r="G17" s="43">
        <v>13</v>
      </c>
      <c r="H17" s="37" t="s">
        <v>117</v>
      </c>
      <c r="I17" s="223"/>
      <c r="J17" s="15"/>
      <c r="K17" s="15"/>
      <c r="L17" s="15"/>
      <c r="M17" s="15"/>
      <c r="N17" s="15"/>
      <c r="O17" s="15">
        <v>1</v>
      </c>
      <c r="P17" s="236"/>
      <c r="Q17" s="15">
        <v>0</v>
      </c>
      <c r="R17" s="15">
        <f t="shared" si="6"/>
        <v>1</v>
      </c>
      <c r="S17" s="15">
        <f t="shared" si="7"/>
        <v>2</v>
      </c>
      <c r="T17" s="15">
        <f t="shared" si="8"/>
        <v>3</v>
      </c>
      <c r="U17" s="15">
        <f t="shared" si="9"/>
        <v>6</v>
      </c>
      <c r="V17" s="15">
        <f t="shared" si="10"/>
        <v>10</v>
      </c>
      <c r="W17" s="13"/>
      <c r="X17" s="15">
        <f t="shared" si="0"/>
        <v>0</v>
      </c>
      <c r="Y17" s="15">
        <f t="shared" si="1"/>
        <v>0</v>
      </c>
      <c r="Z17" s="15">
        <f t="shared" si="2"/>
        <v>0</v>
      </c>
      <c r="AA17" s="15">
        <f t="shared" si="3"/>
        <v>0</v>
      </c>
      <c r="AB17" s="15">
        <f t="shared" si="4"/>
        <v>0</v>
      </c>
      <c r="AC17" s="15">
        <f t="shared" si="5"/>
        <v>10</v>
      </c>
      <c r="AD17" s="15">
        <f t="shared" si="11"/>
        <v>10</v>
      </c>
      <c r="AE17" s="222"/>
    </row>
    <row r="18" spans="1:31" ht="57.75" customHeight="1" x14ac:dyDescent="0.25">
      <c r="A18" s="228"/>
      <c r="B18" s="225"/>
      <c r="C18" s="235"/>
      <c r="D18" s="234"/>
      <c r="E18" s="232"/>
      <c r="F18" s="230" t="s">
        <v>118</v>
      </c>
      <c r="G18" s="43">
        <v>14</v>
      </c>
      <c r="H18" s="37" t="s">
        <v>119</v>
      </c>
      <c r="I18" s="223"/>
      <c r="J18" s="15"/>
      <c r="K18" s="15"/>
      <c r="L18" s="15"/>
      <c r="M18" s="15"/>
      <c r="N18" s="15"/>
      <c r="O18" s="15">
        <v>1</v>
      </c>
      <c r="P18" s="236"/>
      <c r="Q18" s="15">
        <v>0</v>
      </c>
      <c r="R18" s="15">
        <f t="shared" si="6"/>
        <v>1</v>
      </c>
      <c r="S18" s="15">
        <f t="shared" si="7"/>
        <v>2</v>
      </c>
      <c r="T18" s="15">
        <f t="shared" si="8"/>
        <v>3</v>
      </c>
      <c r="U18" s="15">
        <f t="shared" si="9"/>
        <v>6</v>
      </c>
      <c r="V18" s="15">
        <f t="shared" si="10"/>
        <v>10</v>
      </c>
      <c r="W18" s="13"/>
      <c r="X18" s="15">
        <f t="shared" si="0"/>
        <v>0</v>
      </c>
      <c r="Y18" s="15">
        <f t="shared" si="1"/>
        <v>0</v>
      </c>
      <c r="Z18" s="15">
        <f t="shared" si="2"/>
        <v>0</v>
      </c>
      <c r="AA18" s="15">
        <f t="shared" si="3"/>
        <v>0</v>
      </c>
      <c r="AB18" s="15">
        <f t="shared" si="4"/>
        <v>0</v>
      </c>
      <c r="AC18" s="15">
        <f t="shared" si="5"/>
        <v>10</v>
      </c>
      <c r="AD18" s="15">
        <f t="shared" si="11"/>
        <v>10</v>
      </c>
      <c r="AE18" s="222"/>
    </row>
    <row r="19" spans="1:31" ht="92.25" customHeight="1" x14ac:dyDescent="0.25">
      <c r="A19" s="228"/>
      <c r="B19" s="225"/>
      <c r="C19" s="235"/>
      <c r="D19" s="234"/>
      <c r="E19" s="235"/>
      <c r="F19" s="234"/>
      <c r="G19" s="43">
        <v>15</v>
      </c>
      <c r="H19" s="37" t="s">
        <v>120</v>
      </c>
      <c r="I19" s="223"/>
      <c r="J19" s="15"/>
      <c r="K19" s="15"/>
      <c r="L19" s="15"/>
      <c r="M19" s="15"/>
      <c r="N19" s="15"/>
      <c r="O19" s="15">
        <v>1</v>
      </c>
      <c r="P19" s="236"/>
      <c r="Q19" s="15">
        <v>0</v>
      </c>
      <c r="R19" s="15">
        <f t="shared" si="6"/>
        <v>1</v>
      </c>
      <c r="S19" s="15">
        <f t="shared" si="7"/>
        <v>2</v>
      </c>
      <c r="T19" s="15">
        <f t="shared" si="8"/>
        <v>3</v>
      </c>
      <c r="U19" s="15">
        <f t="shared" si="9"/>
        <v>6</v>
      </c>
      <c r="V19" s="15">
        <f t="shared" si="10"/>
        <v>10</v>
      </c>
      <c r="W19" s="13"/>
      <c r="X19" s="15">
        <f t="shared" si="0"/>
        <v>0</v>
      </c>
      <c r="Y19" s="15">
        <f t="shared" si="1"/>
        <v>0</v>
      </c>
      <c r="Z19" s="15">
        <f t="shared" si="2"/>
        <v>0</v>
      </c>
      <c r="AA19" s="15">
        <f t="shared" si="3"/>
        <v>0</v>
      </c>
      <c r="AB19" s="15">
        <f t="shared" si="4"/>
        <v>0</v>
      </c>
      <c r="AC19" s="15">
        <f t="shared" si="5"/>
        <v>10</v>
      </c>
      <c r="AD19" s="15">
        <f t="shared" si="11"/>
        <v>10</v>
      </c>
      <c r="AE19" s="222"/>
    </row>
    <row r="20" spans="1:31" ht="100.5" customHeight="1" x14ac:dyDescent="0.25">
      <c r="A20" s="228"/>
      <c r="B20" s="225"/>
      <c r="C20" s="235"/>
      <c r="D20" s="234"/>
      <c r="E20" s="233"/>
      <c r="F20" s="231"/>
      <c r="G20" s="43">
        <v>16</v>
      </c>
      <c r="H20" s="37" t="s">
        <v>121</v>
      </c>
      <c r="I20" s="223"/>
      <c r="J20" s="15"/>
      <c r="K20" s="15"/>
      <c r="L20" s="15"/>
      <c r="M20" s="15"/>
      <c r="N20" s="15"/>
      <c r="O20" s="15">
        <v>1</v>
      </c>
      <c r="P20" s="236"/>
      <c r="Q20" s="15">
        <v>0</v>
      </c>
      <c r="R20" s="15">
        <f t="shared" si="6"/>
        <v>1</v>
      </c>
      <c r="S20" s="15">
        <f t="shared" si="7"/>
        <v>2</v>
      </c>
      <c r="T20" s="15">
        <f t="shared" si="8"/>
        <v>3</v>
      </c>
      <c r="U20" s="15">
        <f t="shared" si="9"/>
        <v>6</v>
      </c>
      <c r="V20" s="15">
        <f t="shared" si="10"/>
        <v>10</v>
      </c>
      <c r="W20" s="13"/>
      <c r="X20" s="15">
        <f t="shared" si="0"/>
        <v>0</v>
      </c>
      <c r="Y20" s="15">
        <f t="shared" si="1"/>
        <v>0</v>
      </c>
      <c r="Z20" s="15">
        <f t="shared" si="2"/>
        <v>0</v>
      </c>
      <c r="AA20" s="15">
        <f t="shared" si="3"/>
        <v>0</v>
      </c>
      <c r="AB20" s="15">
        <f t="shared" si="4"/>
        <v>0</v>
      </c>
      <c r="AC20" s="15">
        <f t="shared" si="5"/>
        <v>10</v>
      </c>
      <c r="AD20" s="15">
        <f t="shared" si="11"/>
        <v>10</v>
      </c>
      <c r="AE20" s="222"/>
    </row>
    <row r="21" spans="1:31" ht="76.5" customHeight="1" x14ac:dyDescent="0.25">
      <c r="A21" s="228"/>
      <c r="B21" s="225"/>
      <c r="C21" s="235"/>
      <c r="D21" s="234"/>
      <c r="E21" s="232"/>
      <c r="F21" s="241" t="s">
        <v>122</v>
      </c>
      <c r="G21" s="43">
        <v>17</v>
      </c>
      <c r="H21" s="37" t="s">
        <v>123</v>
      </c>
      <c r="I21" s="223"/>
      <c r="J21" s="15"/>
      <c r="K21" s="15"/>
      <c r="L21" s="15"/>
      <c r="M21" s="15"/>
      <c r="N21" s="15"/>
      <c r="O21" s="15">
        <v>1</v>
      </c>
      <c r="P21" s="236"/>
      <c r="Q21" s="15">
        <v>0</v>
      </c>
      <c r="R21" s="15">
        <f t="shared" si="6"/>
        <v>1</v>
      </c>
      <c r="S21" s="15">
        <f t="shared" si="7"/>
        <v>2</v>
      </c>
      <c r="T21" s="15">
        <f t="shared" si="8"/>
        <v>3</v>
      </c>
      <c r="U21" s="15">
        <f t="shared" si="9"/>
        <v>6</v>
      </c>
      <c r="V21" s="15">
        <f t="shared" si="10"/>
        <v>10</v>
      </c>
      <c r="W21" s="13"/>
      <c r="X21" s="15">
        <f t="shared" si="0"/>
        <v>0</v>
      </c>
      <c r="Y21" s="15">
        <f t="shared" si="1"/>
        <v>0</v>
      </c>
      <c r="Z21" s="15">
        <f t="shared" si="2"/>
        <v>0</v>
      </c>
      <c r="AA21" s="15">
        <f t="shared" si="3"/>
        <v>0</v>
      </c>
      <c r="AB21" s="15">
        <f t="shared" si="4"/>
        <v>0</v>
      </c>
      <c r="AC21" s="15">
        <f t="shared" si="5"/>
        <v>10</v>
      </c>
      <c r="AD21" s="15">
        <f t="shared" si="11"/>
        <v>10</v>
      </c>
      <c r="AE21" s="222"/>
    </row>
    <row r="22" spans="1:31" ht="103.5" customHeight="1" x14ac:dyDescent="0.25">
      <c r="A22" s="228"/>
      <c r="B22" s="225"/>
      <c r="C22" s="233"/>
      <c r="D22" s="231"/>
      <c r="E22" s="233"/>
      <c r="F22" s="242"/>
      <c r="G22" s="43">
        <v>18</v>
      </c>
      <c r="H22" s="37" t="s">
        <v>124</v>
      </c>
      <c r="I22" s="223"/>
      <c r="J22" s="15"/>
      <c r="K22" s="15"/>
      <c r="L22" s="15"/>
      <c r="M22" s="15"/>
      <c r="N22" s="15"/>
      <c r="O22" s="15">
        <v>1</v>
      </c>
      <c r="P22" s="236"/>
      <c r="Q22" s="15">
        <v>0</v>
      </c>
      <c r="R22" s="15">
        <f t="shared" si="6"/>
        <v>1</v>
      </c>
      <c r="S22" s="15">
        <f t="shared" si="7"/>
        <v>2</v>
      </c>
      <c r="T22" s="15">
        <f t="shared" si="8"/>
        <v>3</v>
      </c>
      <c r="U22" s="15">
        <f t="shared" si="9"/>
        <v>6</v>
      </c>
      <c r="V22" s="15">
        <f t="shared" si="10"/>
        <v>10</v>
      </c>
      <c r="W22" s="13"/>
      <c r="X22" s="15">
        <f t="shared" si="0"/>
        <v>0</v>
      </c>
      <c r="Y22" s="15">
        <f t="shared" si="1"/>
        <v>0</v>
      </c>
      <c r="Z22" s="15">
        <f t="shared" si="2"/>
        <v>0</v>
      </c>
      <c r="AA22" s="15">
        <f t="shared" si="3"/>
        <v>0</v>
      </c>
      <c r="AB22" s="15">
        <f t="shared" si="4"/>
        <v>0</v>
      </c>
      <c r="AC22" s="15">
        <f t="shared" si="5"/>
        <v>10</v>
      </c>
      <c r="AD22" s="15">
        <f t="shared" si="11"/>
        <v>10</v>
      </c>
      <c r="AE22" s="222"/>
    </row>
    <row r="23" spans="1:31" ht="71.25" customHeight="1" x14ac:dyDescent="0.25">
      <c r="A23" s="228"/>
      <c r="B23" s="225"/>
      <c r="C23" s="232"/>
      <c r="D23" s="230" t="s">
        <v>4</v>
      </c>
      <c r="E23" s="232"/>
      <c r="F23" s="241" t="s">
        <v>125</v>
      </c>
      <c r="G23" s="43">
        <v>19</v>
      </c>
      <c r="H23" s="37" t="s">
        <v>126</v>
      </c>
      <c r="I23" s="223" t="s">
        <v>304</v>
      </c>
      <c r="J23" s="15"/>
      <c r="K23" s="15"/>
      <c r="L23" s="15"/>
      <c r="M23" s="15"/>
      <c r="N23" s="15"/>
      <c r="O23" s="15">
        <v>1</v>
      </c>
      <c r="P23" s="236"/>
      <c r="Q23" s="15">
        <v>0</v>
      </c>
      <c r="R23" s="15">
        <f t="shared" si="6"/>
        <v>1</v>
      </c>
      <c r="S23" s="15">
        <f t="shared" si="7"/>
        <v>2</v>
      </c>
      <c r="T23" s="15">
        <f t="shared" si="8"/>
        <v>3</v>
      </c>
      <c r="U23" s="15">
        <f t="shared" si="9"/>
        <v>6</v>
      </c>
      <c r="V23" s="15">
        <f t="shared" si="10"/>
        <v>10</v>
      </c>
      <c r="W23" s="13"/>
      <c r="X23" s="15">
        <f t="shared" si="0"/>
        <v>0</v>
      </c>
      <c r="Y23" s="15">
        <f t="shared" si="1"/>
        <v>0</v>
      </c>
      <c r="Z23" s="15">
        <f t="shared" si="2"/>
        <v>0</v>
      </c>
      <c r="AA23" s="15">
        <f t="shared" si="3"/>
        <v>0</v>
      </c>
      <c r="AB23" s="15">
        <f t="shared" si="4"/>
        <v>0</v>
      </c>
      <c r="AC23" s="15">
        <f t="shared" si="5"/>
        <v>10</v>
      </c>
      <c r="AD23" s="15">
        <f t="shared" si="11"/>
        <v>10</v>
      </c>
      <c r="AE23" s="222"/>
    </row>
    <row r="24" spans="1:31" ht="63.75" customHeight="1" x14ac:dyDescent="0.25">
      <c r="A24" s="228"/>
      <c r="B24" s="225"/>
      <c r="C24" s="235"/>
      <c r="D24" s="234"/>
      <c r="E24" s="233"/>
      <c r="F24" s="242"/>
      <c r="G24" s="43">
        <v>20</v>
      </c>
      <c r="H24" s="37" t="s">
        <v>127</v>
      </c>
      <c r="I24" s="223"/>
      <c r="J24" s="15"/>
      <c r="K24" s="15"/>
      <c r="L24" s="15"/>
      <c r="M24" s="15"/>
      <c r="N24" s="15"/>
      <c r="O24" s="15">
        <v>1</v>
      </c>
      <c r="P24" s="236"/>
      <c r="Q24" s="15">
        <v>0</v>
      </c>
      <c r="R24" s="15">
        <f t="shared" si="6"/>
        <v>1</v>
      </c>
      <c r="S24" s="15">
        <f t="shared" si="7"/>
        <v>2</v>
      </c>
      <c r="T24" s="15">
        <f t="shared" si="8"/>
        <v>3</v>
      </c>
      <c r="U24" s="15">
        <f t="shared" si="9"/>
        <v>6</v>
      </c>
      <c r="V24" s="15">
        <f t="shared" si="10"/>
        <v>10</v>
      </c>
      <c r="W24" s="13"/>
      <c r="X24" s="15">
        <f t="shared" si="0"/>
        <v>0</v>
      </c>
      <c r="Y24" s="15">
        <f t="shared" si="1"/>
        <v>0</v>
      </c>
      <c r="Z24" s="15">
        <f t="shared" si="2"/>
        <v>0</v>
      </c>
      <c r="AA24" s="15">
        <f t="shared" si="3"/>
        <v>0</v>
      </c>
      <c r="AB24" s="15">
        <f t="shared" si="4"/>
        <v>0</v>
      </c>
      <c r="AC24" s="15">
        <f t="shared" si="5"/>
        <v>10</v>
      </c>
      <c r="AD24" s="15">
        <f t="shared" si="11"/>
        <v>10</v>
      </c>
      <c r="AE24" s="222"/>
    </row>
    <row r="25" spans="1:31" ht="63.75" customHeight="1" x14ac:dyDescent="0.25">
      <c r="A25" s="228"/>
      <c r="B25" s="225"/>
      <c r="C25" s="235"/>
      <c r="D25" s="234"/>
      <c r="E25" s="232"/>
      <c r="F25" s="230" t="s">
        <v>129</v>
      </c>
      <c r="G25" s="43">
        <v>21</v>
      </c>
      <c r="H25" s="37" t="s">
        <v>128</v>
      </c>
      <c r="I25" s="223"/>
      <c r="J25" s="15"/>
      <c r="K25" s="15"/>
      <c r="L25" s="15"/>
      <c r="M25" s="15"/>
      <c r="N25" s="15"/>
      <c r="O25" s="15">
        <v>1</v>
      </c>
      <c r="P25" s="236"/>
      <c r="Q25" s="15">
        <v>0</v>
      </c>
      <c r="R25" s="15">
        <f t="shared" si="6"/>
        <v>1</v>
      </c>
      <c r="S25" s="15">
        <f t="shared" si="7"/>
        <v>2</v>
      </c>
      <c r="T25" s="15">
        <f t="shared" si="8"/>
        <v>3</v>
      </c>
      <c r="U25" s="15">
        <f t="shared" si="9"/>
        <v>6</v>
      </c>
      <c r="V25" s="15">
        <f t="shared" si="10"/>
        <v>10</v>
      </c>
      <c r="W25" s="13"/>
      <c r="X25" s="15">
        <f t="shared" si="0"/>
        <v>0</v>
      </c>
      <c r="Y25" s="15">
        <f t="shared" si="1"/>
        <v>0</v>
      </c>
      <c r="Z25" s="15">
        <f t="shared" si="2"/>
        <v>0</v>
      </c>
      <c r="AA25" s="15">
        <f t="shared" si="3"/>
        <v>0</v>
      </c>
      <c r="AB25" s="15">
        <f t="shared" si="4"/>
        <v>0</v>
      </c>
      <c r="AC25" s="15">
        <f t="shared" si="5"/>
        <v>10</v>
      </c>
      <c r="AD25" s="15">
        <f t="shared" si="11"/>
        <v>10</v>
      </c>
      <c r="AE25" s="222"/>
    </row>
    <row r="26" spans="1:31" ht="67.5" customHeight="1" x14ac:dyDescent="0.25">
      <c r="A26" s="228"/>
      <c r="B26" s="225"/>
      <c r="C26" s="235"/>
      <c r="D26" s="234"/>
      <c r="E26" s="235"/>
      <c r="F26" s="234"/>
      <c r="G26" s="43">
        <v>22</v>
      </c>
      <c r="H26" s="37" t="s">
        <v>130</v>
      </c>
      <c r="I26" s="223"/>
      <c r="J26" s="15"/>
      <c r="K26" s="15"/>
      <c r="L26" s="15"/>
      <c r="M26" s="15"/>
      <c r="N26" s="15"/>
      <c r="O26" s="15">
        <v>1</v>
      </c>
      <c r="P26" s="236"/>
      <c r="Q26" s="15">
        <v>0</v>
      </c>
      <c r="R26" s="15">
        <f t="shared" si="6"/>
        <v>1</v>
      </c>
      <c r="S26" s="15">
        <f t="shared" si="7"/>
        <v>2</v>
      </c>
      <c r="T26" s="15">
        <f t="shared" si="8"/>
        <v>3</v>
      </c>
      <c r="U26" s="15">
        <f t="shared" si="9"/>
        <v>6</v>
      </c>
      <c r="V26" s="15">
        <f t="shared" si="10"/>
        <v>10</v>
      </c>
      <c r="W26" s="13"/>
      <c r="X26" s="15">
        <f t="shared" si="0"/>
        <v>0</v>
      </c>
      <c r="Y26" s="15">
        <f t="shared" si="1"/>
        <v>0</v>
      </c>
      <c r="Z26" s="15">
        <f t="shared" si="2"/>
        <v>0</v>
      </c>
      <c r="AA26" s="15">
        <f t="shared" si="3"/>
        <v>0</v>
      </c>
      <c r="AB26" s="15">
        <f t="shared" si="4"/>
        <v>0</v>
      </c>
      <c r="AC26" s="15">
        <f t="shared" si="5"/>
        <v>10</v>
      </c>
      <c r="AD26" s="15">
        <f t="shared" si="11"/>
        <v>10</v>
      </c>
      <c r="AE26" s="222"/>
    </row>
    <row r="27" spans="1:31" ht="79.5" customHeight="1" x14ac:dyDescent="0.25">
      <c r="A27" s="228"/>
      <c r="B27" s="225"/>
      <c r="C27" s="235"/>
      <c r="D27" s="234"/>
      <c r="E27" s="235"/>
      <c r="F27" s="234"/>
      <c r="G27" s="43">
        <v>23</v>
      </c>
      <c r="H27" s="37" t="s">
        <v>131</v>
      </c>
      <c r="I27" s="223"/>
      <c r="J27" s="15"/>
      <c r="K27" s="15"/>
      <c r="L27" s="15"/>
      <c r="M27" s="15"/>
      <c r="N27" s="15"/>
      <c r="O27" s="15">
        <v>1</v>
      </c>
      <c r="P27" s="236"/>
      <c r="Q27" s="15">
        <v>0</v>
      </c>
      <c r="R27" s="15">
        <f t="shared" si="6"/>
        <v>1</v>
      </c>
      <c r="S27" s="15">
        <f t="shared" si="7"/>
        <v>2</v>
      </c>
      <c r="T27" s="15">
        <f t="shared" si="8"/>
        <v>3</v>
      </c>
      <c r="U27" s="15">
        <f t="shared" si="9"/>
        <v>6</v>
      </c>
      <c r="V27" s="15">
        <f t="shared" si="10"/>
        <v>10</v>
      </c>
      <c r="W27" s="13"/>
      <c r="X27" s="15">
        <f t="shared" si="0"/>
        <v>0</v>
      </c>
      <c r="Y27" s="15">
        <f t="shared" si="1"/>
        <v>0</v>
      </c>
      <c r="Z27" s="15">
        <f t="shared" si="2"/>
        <v>0</v>
      </c>
      <c r="AA27" s="15">
        <f t="shared" si="3"/>
        <v>0</v>
      </c>
      <c r="AB27" s="15">
        <f t="shared" si="4"/>
        <v>0</v>
      </c>
      <c r="AC27" s="15">
        <f t="shared" si="5"/>
        <v>10</v>
      </c>
      <c r="AD27" s="15">
        <f t="shared" si="11"/>
        <v>10</v>
      </c>
      <c r="AE27" s="222"/>
    </row>
    <row r="28" spans="1:31" ht="68.25" customHeight="1" x14ac:dyDescent="0.25">
      <c r="A28" s="228"/>
      <c r="B28" s="225"/>
      <c r="C28" s="235"/>
      <c r="D28" s="234"/>
      <c r="E28" s="233"/>
      <c r="F28" s="231"/>
      <c r="G28" s="43">
        <v>24</v>
      </c>
      <c r="H28" s="37" t="s">
        <v>132</v>
      </c>
      <c r="I28" s="223"/>
      <c r="J28" s="15"/>
      <c r="K28" s="15"/>
      <c r="L28" s="15"/>
      <c r="M28" s="15"/>
      <c r="N28" s="15"/>
      <c r="O28" s="15">
        <v>1</v>
      </c>
      <c r="P28" s="236"/>
      <c r="Q28" s="15">
        <v>0</v>
      </c>
      <c r="R28" s="15">
        <f t="shared" si="6"/>
        <v>1</v>
      </c>
      <c r="S28" s="15">
        <f t="shared" si="7"/>
        <v>2</v>
      </c>
      <c r="T28" s="15">
        <f t="shared" si="8"/>
        <v>3</v>
      </c>
      <c r="U28" s="15">
        <f t="shared" si="9"/>
        <v>6</v>
      </c>
      <c r="V28" s="15">
        <f t="shared" si="10"/>
        <v>10</v>
      </c>
      <c r="W28" s="13"/>
      <c r="X28" s="15">
        <f t="shared" si="0"/>
        <v>0</v>
      </c>
      <c r="Y28" s="15">
        <f t="shared" si="1"/>
        <v>0</v>
      </c>
      <c r="Z28" s="15">
        <f t="shared" si="2"/>
        <v>0</v>
      </c>
      <c r="AA28" s="15">
        <f t="shared" si="3"/>
        <v>0</v>
      </c>
      <c r="AB28" s="15">
        <f t="shared" si="4"/>
        <v>0</v>
      </c>
      <c r="AC28" s="15">
        <f t="shared" si="5"/>
        <v>10</v>
      </c>
      <c r="AD28" s="15">
        <f t="shared" si="11"/>
        <v>10</v>
      </c>
      <c r="AE28" s="222"/>
    </row>
    <row r="29" spans="1:31" ht="50.25" customHeight="1" x14ac:dyDescent="0.25">
      <c r="A29" s="228"/>
      <c r="B29" s="225"/>
      <c r="C29" s="235"/>
      <c r="D29" s="234"/>
      <c r="E29" s="232"/>
      <c r="F29" s="230" t="s">
        <v>133</v>
      </c>
      <c r="G29" s="43">
        <v>25</v>
      </c>
      <c r="H29" s="37" t="s">
        <v>134</v>
      </c>
      <c r="I29" s="223"/>
      <c r="J29" s="15"/>
      <c r="K29" s="15"/>
      <c r="L29" s="15"/>
      <c r="M29" s="15"/>
      <c r="N29" s="15"/>
      <c r="O29" s="15">
        <v>1</v>
      </c>
      <c r="P29" s="236"/>
      <c r="Q29" s="15">
        <v>0</v>
      </c>
      <c r="R29" s="15">
        <f t="shared" si="6"/>
        <v>1</v>
      </c>
      <c r="S29" s="15">
        <f t="shared" si="7"/>
        <v>2</v>
      </c>
      <c r="T29" s="15">
        <f t="shared" si="8"/>
        <v>3</v>
      </c>
      <c r="U29" s="15">
        <f t="shared" si="9"/>
        <v>6</v>
      </c>
      <c r="V29" s="15">
        <f t="shared" si="10"/>
        <v>10</v>
      </c>
      <c r="W29" s="13"/>
      <c r="X29" s="15">
        <f t="shared" si="0"/>
        <v>0</v>
      </c>
      <c r="Y29" s="15">
        <f t="shared" si="1"/>
        <v>0</v>
      </c>
      <c r="Z29" s="15">
        <f t="shared" si="2"/>
        <v>0</v>
      </c>
      <c r="AA29" s="15">
        <f t="shared" si="3"/>
        <v>0</v>
      </c>
      <c r="AB29" s="15">
        <f t="shared" si="4"/>
        <v>0</v>
      </c>
      <c r="AC29" s="15">
        <f t="shared" si="5"/>
        <v>10</v>
      </c>
      <c r="AD29" s="15">
        <f t="shared" si="11"/>
        <v>10</v>
      </c>
      <c r="AE29" s="222"/>
    </row>
    <row r="30" spans="1:31" ht="107.25" customHeight="1" x14ac:dyDescent="0.25">
      <c r="A30" s="228"/>
      <c r="B30" s="225"/>
      <c r="C30" s="235"/>
      <c r="D30" s="234"/>
      <c r="E30" s="235"/>
      <c r="F30" s="234"/>
      <c r="G30" s="43">
        <v>26</v>
      </c>
      <c r="H30" s="37" t="s">
        <v>135</v>
      </c>
      <c r="I30" s="223"/>
      <c r="J30" s="15"/>
      <c r="K30" s="15"/>
      <c r="L30" s="15"/>
      <c r="M30" s="15"/>
      <c r="N30" s="15"/>
      <c r="O30" s="15">
        <v>1</v>
      </c>
      <c r="P30" s="236"/>
      <c r="Q30" s="15">
        <v>0</v>
      </c>
      <c r="R30" s="15">
        <f>5*0.1</f>
        <v>0.5</v>
      </c>
      <c r="S30" s="15">
        <f>5*0.2</f>
        <v>1</v>
      </c>
      <c r="T30" s="15">
        <f>5*0.3</f>
        <v>1.5</v>
      </c>
      <c r="U30" s="15">
        <f>5*0.6</f>
        <v>3</v>
      </c>
      <c r="V30" s="15">
        <f>5*1</f>
        <v>5</v>
      </c>
      <c r="W30" s="13"/>
      <c r="X30" s="15">
        <f t="shared" si="0"/>
        <v>0</v>
      </c>
      <c r="Y30" s="15">
        <f t="shared" si="1"/>
        <v>0</v>
      </c>
      <c r="Z30" s="15">
        <f t="shared" si="2"/>
        <v>0</v>
      </c>
      <c r="AA30" s="15">
        <f t="shared" si="3"/>
        <v>0</v>
      </c>
      <c r="AB30" s="15">
        <f t="shared" si="4"/>
        <v>0</v>
      </c>
      <c r="AC30" s="15">
        <f t="shared" si="5"/>
        <v>5</v>
      </c>
      <c r="AD30" s="15">
        <f t="shared" si="11"/>
        <v>5</v>
      </c>
      <c r="AE30" s="222"/>
    </row>
    <row r="31" spans="1:31" ht="52.5" customHeight="1" x14ac:dyDescent="0.25">
      <c r="A31" s="228"/>
      <c r="B31" s="225"/>
      <c r="C31" s="233"/>
      <c r="D31" s="231"/>
      <c r="E31" s="233"/>
      <c r="F31" s="231"/>
      <c r="G31" s="43">
        <v>27</v>
      </c>
      <c r="H31" s="37" t="s">
        <v>136</v>
      </c>
      <c r="I31" s="223"/>
      <c r="J31" s="15"/>
      <c r="K31" s="15"/>
      <c r="L31" s="15"/>
      <c r="M31" s="15"/>
      <c r="N31" s="15"/>
      <c r="O31" s="15">
        <v>1</v>
      </c>
      <c r="P31" s="236"/>
      <c r="Q31" s="15">
        <v>0</v>
      </c>
      <c r="R31" s="15">
        <f t="shared" si="6"/>
        <v>1</v>
      </c>
      <c r="S31" s="15">
        <f t="shared" si="7"/>
        <v>2</v>
      </c>
      <c r="T31" s="15">
        <f t="shared" si="8"/>
        <v>3</v>
      </c>
      <c r="U31" s="15">
        <f t="shared" si="9"/>
        <v>6</v>
      </c>
      <c r="V31" s="15">
        <f t="shared" si="10"/>
        <v>10</v>
      </c>
      <c r="W31" s="13"/>
      <c r="X31" s="15">
        <f t="shared" si="0"/>
        <v>0</v>
      </c>
      <c r="Y31" s="15">
        <f t="shared" si="1"/>
        <v>0</v>
      </c>
      <c r="Z31" s="15">
        <f t="shared" si="2"/>
        <v>0</v>
      </c>
      <c r="AA31" s="15">
        <f t="shared" si="3"/>
        <v>0</v>
      </c>
      <c r="AB31" s="15">
        <f t="shared" si="4"/>
        <v>0</v>
      </c>
      <c r="AC31" s="15">
        <f t="shared" si="5"/>
        <v>10</v>
      </c>
      <c r="AD31" s="15">
        <f t="shared" si="11"/>
        <v>10</v>
      </c>
      <c r="AE31" s="222"/>
    </row>
    <row r="32" spans="1:31" ht="47.25" customHeight="1" x14ac:dyDescent="0.25">
      <c r="A32" s="228"/>
      <c r="B32" s="225"/>
      <c r="C32" s="232"/>
      <c r="D32" s="230" t="s">
        <v>5</v>
      </c>
      <c r="E32" s="232"/>
      <c r="F32" s="230" t="s">
        <v>137</v>
      </c>
      <c r="G32" s="43">
        <v>28</v>
      </c>
      <c r="H32" s="37" t="s">
        <v>138</v>
      </c>
      <c r="I32" s="223" t="s">
        <v>303</v>
      </c>
      <c r="J32" s="15"/>
      <c r="K32" s="15"/>
      <c r="L32" s="15"/>
      <c r="M32" s="15"/>
      <c r="N32" s="15"/>
      <c r="O32" s="15">
        <v>1</v>
      </c>
      <c r="P32" s="236"/>
      <c r="Q32" s="15">
        <v>0</v>
      </c>
      <c r="R32" s="15">
        <f t="shared" ref="R32:R36" si="12">5*0.1</f>
        <v>0.5</v>
      </c>
      <c r="S32" s="15">
        <f t="shared" ref="S32:S36" si="13">5*0.2</f>
        <v>1</v>
      </c>
      <c r="T32" s="15">
        <f t="shared" ref="T32:T36" si="14">5*0.3</f>
        <v>1.5</v>
      </c>
      <c r="U32" s="15">
        <f t="shared" ref="U32:U36" si="15">5*0.6</f>
        <v>3</v>
      </c>
      <c r="V32" s="15">
        <f t="shared" ref="V32:V36" si="16">5*1</f>
        <v>5</v>
      </c>
      <c r="W32" s="13"/>
      <c r="X32" s="15">
        <f t="shared" si="0"/>
        <v>0</v>
      </c>
      <c r="Y32" s="15">
        <f t="shared" si="1"/>
        <v>0</v>
      </c>
      <c r="Z32" s="15">
        <f t="shared" si="2"/>
        <v>0</v>
      </c>
      <c r="AA32" s="15">
        <f t="shared" si="3"/>
        <v>0</v>
      </c>
      <c r="AB32" s="15">
        <f t="shared" si="4"/>
        <v>0</v>
      </c>
      <c r="AC32" s="15">
        <f t="shared" si="5"/>
        <v>5</v>
      </c>
      <c r="AD32" s="15">
        <f t="shared" si="11"/>
        <v>5</v>
      </c>
      <c r="AE32" s="222"/>
    </row>
    <row r="33" spans="1:31" ht="59.25" customHeight="1" x14ac:dyDescent="0.25">
      <c r="A33" s="228"/>
      <c r="B33" s="225"/>
      <c r="C33" s="235"/>
      <c r="D33" s="234"/>
      <c r="E33" s="235"/>
      <c r="F33" s="234"/>
      <c r="G33" s="43">
        <v>29</v>
      </c>
      <c r="H33" s="37" t="s">
        <v>139</v>
      </c>
      <c r="I33" s="223"/>
      <c r="J33" s="15"/>
      <c r="K33" s="15"/>
      <c r="L33" s="15"/>
      <c r="M33" s="15"/>
      <c r="N33" s="15"/>
      <c r="O33" s="15">
        <v>1</v>
      </c>
      <c r="P33" s="236"/>
      <c r="Q33" s="15">
        <v>0</v>
      </c>
      <c r="R33" s="15">
        <f t="shared" si="12"/>
        <v>0.5</v>
      </c>
      <c r="S33" s="15">
        <f t="shared" si="13"/>
        <v>1</v>
      </c>
      <c r="T33" s="15">
        <f t="shared" si="14"/>
        <v>1.5</v>
      </c>
      <c r="U33" s="15">
        <f t="shared" si="15"/>
        <v>3</v>
      </c>
      <c r="V33" s="15">
        <f t="shared" si="16"/>
        <v>5</v>
      </c>
      <c r="W33" s="13"/>
      <c r="X33" s="15">
        <f t="shared" si="0"/>
        <v>0</v>
      </c>
      <c r="Y33" s="15">
        <f t="shared" si="1"/>
        <v>0</v>
      </c>
      <c r="Z33" s="15">
        <f t="shared" si="2"/>
        <v>0</v>
      </c>
      <c r="AA33" s="15">
        <f t="shared" si="3"/>
        <v>0</v>
      </c>
      <c r="AB33" s="15">
        <f t="shared" si="4"/>
        <v>0</v>
      </c>
      <c r="AC33" s="15">
        <f t="shared" si="5"/>
        <v>5</v>
      </c>
      <c r="AD33" s="15">
        <f t="shared" si="11"/>
        <v>5</v>
      </c>
      <c r="AE33" s="222"/>
    </row>
    <row r="34" spans="1:31" ht="41.25" customHeight="1" x14ac:dyDescent="0.25">
      <c r="A34" s="228"/>
      <c r="B34" s="225"/>
      <c r="C34" s="235"/>
      <c r="D34" s="234"/>
      <c r="E34" s="235"/>
      <c r="F34" s="234"/>
      <c r="G34" s="43">
        <v>30</v>
      </c>
      <c r="H34" s="37" t="s">
        <v>140</v>
      </c>
      <c r="I34" s="223"/>
      <c r="J34" s="15"/>
      <c r="K34" s="15"/>
      <c r="L34" s="15"/>
      <c r="M34" s="15"/>
      <c r="N34" s="15"/>
      <c r="O34" s="15">
        <v>1</v>
      </c>
      <c r="P34" s="236"/>
      <c r="Q34" s="15">
        <v>0</v>
      </c>
      <c r="R34" s="15">
        <f t="shared" si="12"/>
        <v>0.5</v>
      </c>
      <c r="S34" s="15">
        <f t="shared" si="13"/>
        <v>1</v>
      </c>
      <c r="T34" s="15">
        <f t="shared" si="14"/>
        <v>1.5</v>
      </c>
      <c r="U34" s="15">
        <f t="shared" si="15"/>
        <v>3</v>
      </c>
      <c r="V34" s="15">
        <f t="shared" si="16"/>
        <v>5</v>
      </c>
      <c r="W34" s="13"/>
      <c r="X34" s="15">
        <f t="shared" si="0"/>
        <v>0</v>
      </c>
      <c r="Y34" s="15">
        <f t="shared" si="1"/>
        <v>0</v>
      </c>
      <c r="Z34" s="15">
        <f t="shared" si="2"/>
        <v>0</v>
      </c>
      <c r="AA34" s="15">
        <f t="shared" si="3"/>
        <v>0</v>
      </c>
      <c r="AB34" s="15">
        <f t="shared" si="4"/>
        <v>0</v>
      </c>
      <c r="AC34" s="15">
        <f t="shared" si="5"/>
        <v>5</v>
      </c>
      <c r="AD34" s="15">
        <f t="shared" si="11"/>
        <v>5</v>
      </c>
      <c r="AE34" s="222"/>
    </row>
    <row r="35" spans="1:31" ht="156.75" customHeight="1" x14ac:dyDescent="0.25">
      <c r="A35" s="228"/>
      <c r="B35" s="225"/>
      <c r="C35" s="235"/>
      <c r="D35" s="234"/>
      <c r="E35" s="235"/>
      <c r="F35" s="234"/>
      <c r="G35" s="43">
        <v>31</v>
      </c>
      <c r="H35" s="37" t="s">
        <v>141</v>
      </c>
      <c r="I35" s="223"/>
      <c r="J35" s="15"/>
      <c r="K35" s="15"/>
      <c r="L35" s="15"/>
      <c r="M35" s="15"/>
      <c r="N35" s="15"/>
      <c r="O35" s="15">
        <v>1</v>
      </c>
      <c r="P35" s="236"/>
      <c r="Q35" s="15">
        <v>0</v>
      </c>
      <c r="R35" s="15">
        <f t="shared" si="12"/>
        <v>0.5</v>
      </c>
      <c r="S35" s="15">
        <f t="shared" si="13"/>
        <v>1</v>
      </c>
      <c r="T35" s="15">
        <f t="shared" si="14"/>
        <v>1.5</v>
      </c>
      <c r="U35" s="15">
        <f t="shared" si="15"/>
        <v>3</v>
      </c>
      <c r="V35" s="15">
        <f t="shared" si="16"/>
        <v>5</v>
      </c>
      <c r="W35" s="13"/>
      <c r="X35" s="15">
        <f t="shared" si="0"/>
        <v>0</v>
      </c>
      <c r="Y35" s="15">
        <f t="shared" si="1"/>
        <v>0</v>
      </c>
      <c r="Z35" s="15">
        <f t="shared" si="2"/>
        <v>0</v>
      </c>
      <c r="AA35" s="15">
        <f t="shared" si="3"/>
        <v>0</v>
      </c>
      <c r="AB35" s="15">
        <f t="shared" si="4"/>
        <v>0</v>
      </c>
      <c r="AC35" s="15">
        <f t="shared" si="5"/>
        <v>5</v>
      </c>
      <c r="AD35" s="15">
        <f t="shared" si="11"/>
        <v>5</v>
      </c>
      <c r="AE35" s="222"/>
    </row>
    <row r="36" spans="1:31" ht="57" customHeight="1" x14ac:dyDescent="0.25">
      <c r="A36" s="228"/>
      <c r="B36" s="225"/>
      <c r="C36" s="235"/>
      <c r="D36" s="234"/>
      <c r="E36" s="233"/>
      <c r="F36" s="231"/>
      <c r="G36" s="43">
        <v>32</v>
      </c>
      <c r="H36" s="37" t="s">
        <v>142</v>
      </c>
      <c r="I36" s="223"/>
      <c r="J36" s="15"/>
      <c r="K36" s="15"/>
      <c r="L36" s="15"/>
      <c r="M36" s="15"/>
      <c r="N36" s="15"/>
      <c r="O36" s="15">
        <v>1</v>
      </c>
      <c r="P36" s="236"/>
      <c r="Q36" s="15">
        <v>0</v>
      </c>
      <c r="R36" s="15">
        <f t="shared" si="12"/>
        <v>0.5</v>
      </c>
      <c r="S36" s="15">
        <f t="shared" si="13"/>
        <v>1</v>
      </c>
      <c r="T36" s="15">
        <f t="shared" si="14"/>
        <v>1.5</v>
      </c>
      <c r="U36" s="15">
        <f t="shared" si="15"/>
        <v>3</v>
      </c>
      <c r="V36" s="15">
        <f t="shared" si="16"/>
        <v>5</v>
      </c>
      <c r="W36" s="13"/>
      <c r="X36" s="15">
        <f t="shared" si="0"/>
        <v>0</v>
      </c>
      <c r="Y36" s="15">
        <f t="shared" si="1"/>
        <v>0</v>
      </c>
      <c r="Z36" s="15">
        <f t="shared" si="2"/>
        <v>0</v>
      </c>
      <c r="AA36" s="15">
        <f t="shared" si="3"/>
        <v>0</v>
      </c>
      <c r="AB36" s="15">
        <f t="shared" si="4"/>
        <v>0</v>
      </c>
      <c r="AC36" s="15">
        <f t="shared" si="5"/>
        <v>5</v>
      </c>
      <c r="AD36" s="15">
        <f t="shared" si="11"/>
        <v>5</v>
      </c>
      <c r="AE36" s="222"/>
    </row>
    <row r="37" spans="1:31" ht="45.75" customHeight="1" x14ac:dyDescent="0.25">
      <c r="A37" s="228"/>
      <c r="B37" s="225"/>
      <c r="C37" s="235"/>
      <c r="D37" s="234"/>
      <c r="E37" s="232"/>
      <c r="F37" s="230" t="s">
        <v>143</v>
      </c>
      <c r="G37" s="43">
        <v>33</v>
      </c>
      <c r="H37" s="37" t="s">
        <v>144</v>
      </c>
      <c r="I37" s="223"/>
      <c r="J37" s="15"/>
      <c r="K37" s="15"/>
      <c r="L37" s="15"/>
      <c r="M37" s="15"/>
      <c r="N37" s="15"/>
      <c r="O37" s="15">
        <v>1</v>
      </c>
      <c r="P37" s="236"/>
      <c r="Q37" s="15">
        <v>0</v>
      </c>
      <c r="R37" s="15">
        <f t="shared" ref="R37:R46" si="17">10*0.1</f>
        <v>1</v>
      </c>
      <c r="S37" s="15">
        <f t="shared" ref="S37:S46" si="18">10*0.2</f>
        <v>2</v>
      </c>
      <c r="T37" s="15">
        <f t="shared" ref="T37:T46" si="19">10*0.3</f>
        <v>3</v>
      </c>
      <c r="U37" s="15">
        <f t="shared" ref="U37:U46" si="20">10*0.6</f>
        <v>6</v>
      </c>
      <c r="V37" s="15">
        <f t="shared" ref="V37:V46" si="21">10*1</f>
        <v>10</v>
      </c>
      <c r="W37" s="13"/>
      <c r="X37" s="15">
        <f t="shared" si="0"/>
        <v>0</v>
      </c>
      <c r="Y37" s="15">
        <f t="shared" si="1"/>
        <v>0</v>
      </c>
      <c r="Z37" s="15">
        <f t="shared" si="2"/>
        <v>0</v>
      </c>
      <c r="AA37" s="15">
        <f t="shared" si="3"/>
        <v>0</v>
      </c>
      <c r="AB37" s="15">
        <f t="shared" si="4"/>
        <v>0</v>
      </c>
      <c r="AC37" s="15">
        <f t="shared" si="5"/>
        <v>10</v>
      </c>
      <c r="AD37" s="15">
        <f t="shared" si="11"/>
        <v>10</v>
      </c>
      <c r="AE37" s="222"/>
    </row>
    <row r="38" spans="1:31" ht="45" customHeight="1" x14ac:dyDescent="0.25">
      <c r="A38" s="228"/>
      <c r="B38" s="225"/>
      <c r="C38" s="235"/>
      <c r="D38" s="234"/>
      <c r="E38" s="235"/>
      <c r="F38" s="234"/>
      <c r="G38" s="43">
        <v>34</v>
      </c>
      <c r="H38" s="37" t="s">
        <v>145</v>
      </c>
      <c r="I38" s="223"/>
      <c r="J38" s="15"/>
      <c r="K38" s="15"/>
      <c r="L38" s="15"/>
      <c r="M38" s="15"/>
      <c r="N38" s="15"/>
      <c r="O38" s="15">
        <v>1</v>
      </c>
      <c r="P38" s="236"/>
      <c r="Q38" s="15">
        <v>0</v>
      </c>
      <c r="R38" s="15">
        <f t="shared" si="17"/>
        <v>1</v>
      </c>
      <c r="S38" s="15">
        <f t="shared" si="18"/>
        <v>2</v>
      </c>
      <c r="T38" s="15">
        <f t="shared" si="19"/>
        <v>3</v>
      </c>
      <c r="U38" s="15">
        <f t="shared" si="20"/>
        <v>6</v>
      </c>
      <c r="V38" s="15">
        <f t="shared" si="21"/>
        <v>10</v>
      </c>
      <c r="W38" s="13"/>
      <c r="X38" s="15">
        <f t="shared" si="0"/>
        <v>0</v>
      </c>
      <c r="Y38" s="15">
        <f t="shared" si="1"/>
        <v>0</v>
      </c>
      <c r="Z38" s="15">
        <f t="shared" si="2"/>
        <v>0</v>
      </c>
      <c r="AA38" s="15">
        <f t="shared" si="3"/>
        <v>0</v>
      </c>
      <c r="AB38" s="15">
        <f t="shared" si="4"/>
        <v>0</v>
      </c>
      <c r="AC38" s="15">
        <f t="shared" si="5"/>
        <v>10</v>
      </c>
      <c r="AD38" s="15">
        <f t="shared" si="11"/>
        <v>10</v>
      </c>
      <c r="AE38" s="222"/>
    </row>
    <row r="39" spans="1:31" ht="35.25" customHeight="1" x14ac:dyDescent="0.25">
      <c r="A39" s="228"/>
      <c r="B39" s="225"/>
      <c r="C39" s="233"/>
      <c r="D39" s="231"/>
      <c r="E39" s="233"/>
      <c r="F39" s="231"/>
      <c r="G39" s="43">
        <v>35</v>
      </c>
      <c r="H39" s="37" t="s">
        <v>146</v>
      </c>
      <c r="I39" s="223"/>
      <c r="J39" s="15"/>
      <c r="K39" s="15"/>
      <c r="L39" s="15"/>
      <c r="M39" s="15"/>
      <c r="N39" s="15"/>
      <c r="O39" s="15">
        <v>1</v>
      </c>
      <c r="P39" s="236"/>
      <c r="Q39" s="15">
        <v>0</v>
      </c>
      <c r="R39" s="15">
        <f t="shared" si="17"/>
        <v>1</v>
      </c>
      <c r="S39" s="15">
        <f t="shared" si="18"/>
        <v>2</v>
      </c>
      <c r="T39" s="15">
        <f t="shared" si="19"/>
        <v>3</v>
      </c>
      <c r="U39" s="15">
        <f t="shared" si="20"/>
        <v>6</v>
      </c>
      <c r="V39" s="15">
        <f t="shared" si="21"/>
        <v>10</v>
      </c>
      <c r="W39" s="13"/>
      <c r="X39" s="15">
        <f t="shared" si="0"/>
        <v>0</v>
      </c>
      <c r="Y39" s="15">
        <f t="shared" si="1"/>
        <v>0</v>
      </c>
      <c r="Z39" s="15">
        <f t="shared" si="2"/>
        <v>0</v>
      </c>
      <c r="AA39" s="15">
        <f t="shared" si="3"/>
        <v>0</v>
      </c>
      <c r="AB39" s="15">
        <f t="shared" si="4"/>
        <v>0</v>
      </c>
      <c r="AC39" s="15">
        <f t="shared" si="5"/>
        <v>10</v>
      </c>
      <c r="AD39" s="15">
        <f t="shared" si="11"/>
        <v>10</v>
      </c>
      <c r="AE39" s="222"/>
    </row>
    <row r="40" spans="1:31" ht="98.25" customHeight="1" x14ac:dyDescent="0.25">
      <c r="A40" s="228"/>
      <c r="B40" s="225"/>
      <c r="C40" s="232"/>
      <c r="D40" s="230" t="s">
        <v>6</v>
      </c>
      <c r="E40" s="232"/>
      <c r="F40" s="230" t="s">
        <v>147</v>
      </c>
      <c r="G40" s="43">
        <v>36</v>
      </c>
      <c r="H40" s="37" t="s">
        <v>148</v>
      </c>
      <c r="I40" s="223" t="s">
        <v>337</v>
      </c>
      <c r="J40" s="15"/>
      <c r="K40" s="15"/>
      <c r="L40" s="15"/>
      <c r="M40" s="15"/>
      <c r="N40" s="15"/>
      <c r="O40" s="15">
        <v>1</v>
      </c>
      <c r="P40" s="236"/>
      <c r="Q40" s="15">
        <v>0</v>
      </c>
      <c r="R40" s="15">
        <f t="shared" si="17"/>
        <v>1</v>
      </c>
      <c r="S40" s="15">
        <f t="shared" si="18"/>
        <v>2</v>
      </c>
      <c r="T40" s="15">
        <f t="shared" si="19"/>
        <v>3</v>
      </c>
      <c r="U40" s="15">
        <f t="shared" si="20"/>
        <v>6</v>
      </c>
      <c r="V40" s="15">
        <f t="shared" si="21"/>
        <v>10</v>
      </c>
      <c r="W40" s="13"/>
      <c r="X40" s="15">
        <f t="shared" si="0"/>
        <v>0</v>
      </c>
      <c r="Y40" s="15">
        <f t="shared" si="1"/>
        <v>0</v>
      </c>
      <c r="Z40" s="15">
        <f t="shared" si="2"/>
        <v>0</v>
      </c>
      <c r="AA40" s="15">
        <f t="shared" si="3"/>
        <v>0</v>
      </c>
      <c r="AB40" s="15">
        <f t="shared" si="4"/>
        <v>0</v>
      </c>
      <c r="AC40" s="15">
        <f t="shared" si="5"/>
        <v>10</v>
      </c>
      <c r="AD40" s="15">
        <f t="shared" si="11"/>
        <v>10</v>
      </c>
      <c r="AE40" s="222"/>
    </row>
    <row r="41" spans="1:31" ht="145.5" customHeight="1" x14ac:dyDescent="0.25">
      <c r="A41" s="229"/>
      <c r="B41" s="226"/>
      <c r="C41" s="233"/>
      <c r="D41" s="231"/>
      <c r="E41" s="233"/>
      <c r="F41" s="231"/>
      <c r="G41" s="43">
        <v>37</v>
      </c>
      <c r="H41" s="37" t="s">
        <v>149</v>
      </c>
      <c r="I41" s="223"/>
      <c r="J41" s="15"/>
      <c r="K41" s="15"/>
      <c r="L41" s="15"/>
      <c r="M41" s="15"/>
      <c r="N41" s="15"/>
      <c r="O41" s="15">
        <v>1</v>
      </c>
      <c r="P41" s="236"/>
      <c r="Q41" s="15">
        <v>0</v>
      </c>
      <c r="R41" s="15">
        <f t="shared" ref="R41" si="22">5*0.1</f>
        <v>0.5</v>
      </c>
      <c r="S41" s="15">
        <f t="shared" ref="S41" si="23">5*0.2</f>
        <v>1</v>
      </c>
      <c r="T41" s="15">
        <f t="shared" ref="T41" si="24">5*0.3</f>
        <v>1.5</v>
      </c>
      <c r="U41" s="15">
        <f t="shared" ref="U41" si="25">5*0.6</f>
        <v>3</v>
      </c>
      <c r="V41" s="15">
        <f t="shared" ref="V41" si="26">5*1</f>
        <v>5</v>
      </c>
      <c r="W41" s="13"/>
      <c r="X41" s="15">
        <f t="shared" si="0"/>
        <v>0</v>
      </c>
      <c r="Y41" s="15">
        <f t="shared" si="1"/>
        <v>0</v>
      </c>
      <c r="Z41" s="15">
        <f t="shared" si="2"/>
        <v>0</v>
      </c>
      <c r="AA41" s="15">
        <f t="shared" si="3"/>
        <v>0</v>
      </c>
      <c r="AB41" s="15">
        <f t="shared" si="4"/>
        <v>0</v>
      </c>
      <c r="AC41" s="15">
        <f t="shared" si="5"/>
        <v>5</v>
      </c>
      <c r="AD41" s="15">
        <f t="shared" si="11"/>
        <v>5</v>
      </c>
      <c r="AE41" s="222"/>
    </row>
    <row r="42" spans="1:31" ht="199.5" customHeight="1" x14ac:dyDescent="0.25">
      <c r="A42" s="213">
        <v>2</v>
      </c>
      <c r="B42" s="210" t="s">
        <v>25</v>
      </c>
      <c r="C42" s="232"/>
      <c r="D42" s="230" t="s">
        <v>30</v>
      </c>
      <c r="E42" s="232"/>
      <c r="F42" s="230" t="s">
        <v>150</v>
      </c>
      <c r="G42" s="43">
        <v>1</v>
      </c>
      <c r="H42" s="37" t="s">
        <v>151</v>
      </c>
      <c r="I42" s="223" t="s">
        <v>302</v>
      </c>
      <c r="J42" s="15"/>
      <c r="K42" s="15"/>
      <c r="L42" s="15"/>
      <c r="M42" s="15"/>
      <c r="N42" s="15"/>
      <c r="O42" s="15">
        <v>1</v>
      </c>
      <c r="P42" s="236"/>
      <c r="Q42" s="15">
        <v>0</v>
      </c>
      <c r="R42" s="15">
        <f t="shared" si="17"/>
        <v>1</v>
      </c>
      <c r="S42" s="15">
        <f t="shared" si="18"/>
        <v>2</v>
      </c>
      <c r="T42" s="15">
        <f t="shared" si="19"/>
        <v>3</v>
      </c>
      <c r="U42" s="15">
        <f t="shared" si="20"/>
        <v>6</v>
      </c>
      <c r="V42" s="15">
        <f t="shared" si="21"/>
        <v>10</v>
      </c>
      <c r="W42" s="13"/>
      <c r="X42" s="15">
        <f t="shared" si="0"/>
        <v>0</v>
      </c>
      <c r="Y42" s="15">
        <f t="shared" si="1"/>
        <v>0</v>
      </c>
      <c r="Z42" s="15">
        <f t="shared" si="2"/>
        <v>0</v>
      </c>
      <c r="AA42" s="15">
        <f t="shared" si="3"/>
        <v>0</v>
      </c>
      <c r="AB42" s="15">
        <f t="shared" si="4"/>
        <v>0</v>
      </c>
      <c r="AC42" s="15">
        <f t="shared" si="5"/>
        <v>10</v>
      </c>
      <c r="AD42" s="15">
        <f t="shared" si="11"/>
        <v>10</v>
      </c>
      <c r="AE42" s="222">
        <f>SUM(AD42:AD53)</f>
        <v>100</v>
      </c>
    </row>
    <row r="43" spans="1:31" ht="89.25" customHeight="1" x14ac:dyDescent="0.25">
      <c r="A43" s="214"/>
      <c r="B43" s="211"/>
      <c r="C43" s="235"/>
      <c r="D43" s="234"/>
      <c r="E43" s="235"/>
      <c r="F43" s="234"/>
      <c r="G43" s="43">
        <v>2</v>
      </c>
      <c r="H43" s="37" t="s">
        <v>152</v>
      </c>
      <c r="I43" s="223"/>
      <c r="J43" s="15"/>
      <c r="K43" s="15"/>
      <c r="L43" s="15"/>
      <c r="M43" s="15"/>
      <c r="N43" s="15"/>
      <c r="O43" s="15">
        <v>1</v>
      </c>
      <c r="P43" s="236"/>
      <c r="Q43" s="15">
        <v>0</v>
      </c>
      <c r="R43" s="15">
        <f t="shared" si="17"/>
        <v>1</v>
      </c>
      <c r="S43" s="15">
        <f t="shared" si="18"/>
        <v>2</v>
      </c>
      <c r="T43" s="15">
        <f t="shared" si="19"/>
        <v>3</v>
      </c>
      <c r="U43" s="15">
        <f t="shared" si="20"/>
        <v>6</v>
      </c>
      <c r="V43" s="15">
        <f t="shared" si="21"/>
        <v>10</v>
      </c>
      <c r="W43" s="13"/>
      <c r="X43" s="15">
        <f t="shared" si="0"/>
        <v>0</v>
      </c>
      <c r="Y43" s="15">
        <f t="shared" si="1"/>
        <v>0</v>
      </c>
      <c r="Z43" s="15">
        <f t="shared" si="2"/>
        <v>0</v>
      </c>
      <c r="AA43" s="15">
        <f t="shared" si="3"/>
        <v>0</v>
      </c>
      <c r="AB43" s="15">
        <f t="shared" si="4"/>
        <v>0</v>
      </c>
      <c r="AC43" s="15">
        <f t="shared" si="5"/>
        <v>10</v>
      </c>
      <c r="AD43" s="15">
        <f t="shared" si="11"/>
        <v>10</v>
      </c>
      <c r="AE43" s="222"/>
    </row>
    <row r="44" spans="1:31" ht="91.5" customHeight="1" x14ac:dyDescent="0.25">
      <c r="A44" s="214"/>
      <c r="B44" s="211"/>
      <c r="C44" s="235"/>
      <c r="D44" s="234"/>
      <c r="E44" s="235"/>
      <c r="F44" s="234"/>
      <c r="G44" s="43">
        <v>3</v>
      </c>
      <c r="H44" s="37" t="s">
        <v>153</v>
      </c>
      <c r="I44" s="223"/>
      <c r="J44" s="15"/>
      <c r="K44" s="15"/>
      <c r="L44" s="15"/>
      <c r="M44" s="15"/>
      <c r="N44" s="15"/>
      <c r="O44" s="15">
        <v>1</v>
      </c>
      <c r="P44" s="236"/>
      <c r="Q44" s="15">
        <v>0</v>
      </c>
      <c r="R44" s="15">
        <f t="shared" si="17"/>
        <v>1</v>
      </c>
      <c r="S44" s="15">
        <f t="shared" si="18"/>
        <v>2</v>
      </c>
      <c r="T44" s="15">
        <f t="shared" si="19"/>
        <v>3</v>
      </c>
      <c r="U44" s="15">
        <f t="shared" si="20"/>
        <v>6</v>
      </c>
      <c r="V44" s="15">
        <f t="shared" si="21"/>
        <v>10</v>
      </c>
      <c r="W44" s="13"/>
      <c r="X44" s="15">
        <f t="shared" si="0"/>
        <v>0</v>
      </c>
      <c r="Y44" s="15">
        <f t="shared" si="1"/>
        <v>0</v>
      </c>
      <c r="Z44" s="15">
        <f t="shared" si="2"/>
        <v>0</v>
      </c>
      <c r="AA44" s="15">
        <f t="shared" si="3"/>
        <v>0</v>
      </c>
      <c r="AB44" s="15">
        <f t="shared" si="4"/>
        <v>0</v>
      </c>
      <c r="AC44" s="15">
        <f t="shared" si="5"/>
        <v>10</v>
      </c>
      <c r="AD44" s="15">
        <f t="shared" si="11"/>
        <v>10</v>
      </c>
      <c r="AE44" s="222"/>
    </row>
    <row r="45" spans="1:31" ht="85.5" customHeight="1" x14ac:dyDescent="0.25">
      <c r="A45" s="214"/>
      <c r="B45" s="211"/>
      <c r="C45" s="233"/>
      <c r="D45" s="231"/>
      <c r="E45" s="233"/>
      <c r="F45" s="231"/>
      <c r="G45" s="43">
        <v>4</v>
      </c>
      <c r="H45" s="37" t="s">
        <v>154</v>
      </c>
      <c r="I45" s="223"/>
      <c r="J45" s="15"/>
      <c r="K45" s="15"/>
      <c r="L45" s="15"/>
      <c r="M45" s="15"/>
      <c r="N45" s="15"/>
      <c r="O45" s="15">
        <v>1</v>
      </c>
      <c r="P45" s="236"/>
      <c r="Q45" s="15">
        <v>0</v>
      </c>
      <c r="R45" s="15">
        <f t="shared" si="17"/>
        <v>1</v>
      </c>
      <c r="S45" s="15">
        <f t="shared" si="18"/>
        <v>2</v>
      </c>
      <c r="T45" s="15">
        <f t="shared" si="19"/>
        <v>3</v>
      </c>
      <c r="U45" s="15">
        <f t="shared" si="20"/>
        <v>6</v>
      </c>
      <c r="V45" s="15">
        <f t="shared" si="21"/>
        <v>10</v>
      </c>
      <c r="W45" s="13"/>
      <c r="X45" s="15">
        <f t="shared" si="0"/>
        <v>0</v>
      </c>
      <c r="Y45" s="15">
        <f t="shared" si="1"/>
        <v>0</v>
      </c>
      <c r="Z45" s="15">
        <f t="shared" si="2"/>
        <v>0</v>
      </c>
      <c r="AA45" s="15">
        <f t="shared" si="3"/>
        <v>0</v>
      </c>
      <c r="AB45" s="15">
        <f t="shared" si="4"/>
        <v>0</v>
      </c>
      <c r="AC45" s="15">
        <f t="shared" si="5"/>
        <v>10</v>
      </c>
      <c r="AD45" s="15">
        <f t="shared" si="11"/>
        <v>10</v>
      </c>
      <c r="AE45" s="222"/>
    </row>
    <row r="46" spans="1:31" ht="231.75" customHeight="1" x14ac:dyDescent="0.25">
      <c r="A46" s="214"/>
      <c r="B46" s="211"/>
      <c r="C46" s="232"/>
      <c r="D46" s="230" t="s">
        <v>31</v>
      </c>
      <c r="E46" s="232"/>
      <c r="F46" s="230" t="s">
        <v>155</v>
      </c>
      <c r="G46" s="43">
        <v>5</v>
      </c>
      <c r="H46" s="37" t="s">
        <v>156</v>
      </c>
      <c r="I46" s="223" t="s">
        <v>302</v>
      </c>
      <c r="J46" s="15"/>
      <c r="K46" s="15"/>
      <c r="L46" s="15"/>
      <c r="M46" s="15"/>
      <c r="N46" s="15"/>
      <c r="O46" s="15">
        <v>1</v>
      </c>
      <c r="P46" s="236"/>
      <c r="Q46" s="15">
        <v>0</v>
      </c>
      <c r="R46" s="15">
        <f t="shared" si="17"/>
        <v>1</v>
      </c>
      <c r="S46" s="15">
        <f t="shared" si="18"/>
        <v>2</v>
      </c>
      <c r="T46" s="15">
        <f t="shared" si="19"/>
        <v>3</v>
      </c>
      <c r="U46" s="15">
        <f t="shared" si="20"/>
        <v>6</v>
      </c>
      <c r="V46" s="15">
        <f t="shared" si="21"/>
        <v>10</v>
      </c>
      <c r="W46" s="13"/>
      <c r="X46" s="15">
        <f t="shared" si="0"/>
        <v>0</v>
      </c>
      <c r="Y46" s="15">
        <f t="shared" si="1"/>
        <v>0</v>
      </c>
      <c r="Z46" s="15">
        <f t="shared" si="2"/>
        <v>0</v>
      </c>
      <c r="AA46" s="15">
        <f t="shared" si="3"/>
        <v>0</v>
      </c>
      <c r="AB46" s="15">
        <f t="shared" si="4"/>
        <v>0</v>
      </c>
      <c r="AC46" s="15">
        <f t="shared" si="5"/>
        <v>10</v>
      </c>
      <c r="AD46" s="15">
        <f t="shared" si="11"/>
        <v>10</v>
      </c>
      <c r="AE46" s="222"/>
    </row>
    <row r="47" spans="1:31" ht="136.5" customHeight="1" x14ac:dyDescent="0.25">
      <c r="A47" s="214"/>
      <c r="B47" s="211"/>
      <c r="C47" s="233"/>
      <c r="D47" s="231"/>
      <c r="E47" s="233"/>
      <c r="F47" s="231"/>
      <c r="G47" s="43">
        <v>6</v>
      </c>
      <c r="H47" s="37" t="s">
        <v>157</v>
      </c>
      <c r="I47" s="223"/>
      <c r="J47" s="15"/>
      <c r="K47" s="15"/>
      <c r="L47" s="15"/>
      <c r="M47" s="15"/>
      <c r="N47" s="15"/>
      <c r="O47" s="15">
        <v>1</v>
      </c>
      <c r="P47" s="236"/>
      <c r="Q47" s="15">
        <v>0</v>
      </c>
      <c r="R47" s="15">
        <f t="shared" ref="R47:R54" si="27">5*0.1</f>
        <v>0.5</v>
      </c>
      <c r="S47" s="15">
        <f t="shared" ref="S47:S54" si="28">5*0.2</f>
        <v>1</v>
      </c>
      <c r="T47" s="15">
        <f t="shared" ref="T47:T54" si="29">5*0.3</f>
        <v>1.5</v>
      </c>
      <c r="U47" s="15">
        <f t="shared" ref="U47:U54" si="30">5*0.6</f>
        <v>3</v>
      </c>
      <c r="V47" s="15">
        <f t="shared" ref="V47:V54" si="31">5*1</f>
        <v>5</v>
      </c>
      <c r="W47" s="13"/>
      <c r="X47" s="15">
        <f t="shared" si="0"/>
        <v>0</v>
      </c>
      <c r="Y47" s="15">
        <f t="shared" si="1"/>
        <v>0</v>
      </c>
      <c r="Z47" s="15">
        <f t="shared" si="2"/>
        <v>0</v>
      </c>
      <c r="AA47" s="15">
        <f t="shared" si="3"/>
        <v>0</v>
      </c>
      <c r="AB47" s="15">
        <f t="shared" si="4"/>
        <v>0</v>
      </c>
      <c r="AC47" s="15">
        <f t="shared" si="5"/>
        <v>5</v>
      </c>
      <c r="AD47" s="15">
        <f t="shared" si="11"/>
        <v>5</v>
      </c>
      <c r="AE47" s="222"/>
    </row>
    <row r="48" spans="1:31" ht="64.5" customHeight="1" x14ac:dyDescent="0.25">
      <c r="A48" s="214"/>
      <c r="B48" s="211"/>
      <c r="C48" s="232"/>
      <c r="D48" s="230" t="s">
        <v>32</v>
      </c>
      <c r="E48" s="232"/>
      <c r="F48" s="230" t="s">
        <v>158</v>
      </c>
      <c r="G48" s="43">
        <v>7</v>
      </c>
      <c r="H48" s="37" t="s">
        <v>159</v>
      </c>
      <c r="I48" s="223" t="s">
        <v>301</v>
      </c>
      <c r="J48" s="15"/>
      <c r="K48" s="15"/>
      <c r="L48" s="15"/>
      <c r="M48" s="15"/>
      <c r="N48" s="15"/>
      <c r="O48" s="15">
        <v>1</v>
      </c>
      <c r="P48" s="236"/>
      <c r="Q48" s="15">
        <v>0</v>
      </c>
      <c r="R48" s="15">
        <f t="shared" si="27"/>
        <v>0.5</v>
      </c>
      <c r="S48" s="15">
        <f t="shared" si="28"/>
        <v>1</v>
      </c>
      <c r="T48" s="15">
        <f t="shared" si="29"/>
        <v>1.5</v>
      </c>
      <c r="U48" s="15">
        <f t="shared" si="30"/>
        <v>3</v>
      </c>
      <c r="V48" s="15">
        <f t="shared" si="31"/>
        <v>5</v>
      </c>
      <c r="W48" s="13"/>
      <c r="X48" s="15">
        <f t="shared" si="0"/>
        <v>0</v>
      </c>
      <c r="Y48" s="15">
        <f t="shared" si="1"/>
        <v>0</v>
      </c>
      <c r="Z48" s="15">
        <f t="shared" si="2"/>
        <v>0</v>
      </c>
      <c r="AA48" s="15">
        <f t="shared" si="3"/>
        <v>0</v>
      </c>
      <c r="AB48" s="15">
        <f t="shared" si="4"/>
        <v>0</v>
      </c>
      <c r="AC48" s="15">
        <f t="shared" si="5"/>
        <v>5</v>
      </c>
      <c r="AD48" s="15">
        <f t="shared" si="11"/>
        <v>5</v>
      </c>
      <c r="AE48" s="222"/>
    </row>
    <row r="49" spans="1:31" ht="70.5" customHeight="1" x14ac:dyDescent="0.25">
      <c r="A49" s="214"/>
      <c r="B49" s="211"/>
      <c r="C49" s="235"/>
      <c r="D49" s="234"/>
      <c r="E49" s="235"/>
      <c r="F49" s="234"/>
      <c r="G49" s="43">
        <v>8</v>
      </c>
      <c r="H49" s="37" t="s">
        <v>160</v>
      </c>
      <c r="I49" s="223"/>
      <c r="J49" s="15"/>
      <c r="K49" s="15"/>
      <c r="L49" s="15"/>
      <c r="M49" s="15"/>
      <c r="N49" s="15"/>
      <c r="O49" s="15">
        <v>1</v>
      </c>
      <c r="P49" s="236"/>
      <c r="Q49" s="15">
        <v>0</v>
      </c>
      <c r="R49" s="15">
        <f t="shared" ref="R49" si="32">10*0.1</f>
        <v>1</v>
      </c>
      <c r="S49" s="15">
        <f t="shared" ref="S49" si="33">10*0.2</f>
        <v>2</v>
      </c>
      <c r="T49" s="15">
        <f t="shared" ref="T49" si="34">10*0.3</f>
        <v>3</v>
      </c>
      <c r="U49" s="15">
        <f t="shared" ref="U49" si="35">10*0.6</f>
        <v>6</v>
      </c>
      <c r="V49" s="15">
        <f t="shared" ref="V49" si="36">10*1</f>
        <v>10</v>
      </c>
      <c r="W49" s="13"/>
      <c r="X49" s="15">
        <f t="shared" si="0"/>
        <v>0</v>
      </c>
      <c r="Y49" s="15">
        <f t="shared" si="1"/>
        <v>0</v>
      </c>
      <c r="Z49" s="15">
        <f t="shared" si="2"/>
        <v>0</v>
      </c>
      <c r="AA49" s="15">
        <f t="shared" si="3"/>
        <v>0</v>
      </c>
      <c r="AB49" s="15">
        <f t="shared" si="4"/>
        <v>0</v>
      </c>
      <c r="AC49" s="15">
        <f t="shared" si="5"/>
        <v>10</v>
      </c>
      <c r="AD49" s="15">
        <f t="shared" si="11"/>
        <v>10</v>
      </c>
      <c r="AE49" s="222"/>
    </row>
    <row r="50" spans="1:31" ht="69.75" customHeight="1" x14ac:dyDescent="0.25">
      <c r="A50" s="214"/>
      <c r="B50" s="211"/>
      <c r="C50" s="235"/>
      <c r="D50" s="234"/>
      <c r="E50" s="235"/>
      <c r="F50" s="234"/>
      <c r="G50" s="43">
        <v>9</v>
      </c>
      <c r="H50" s="37" t="s">
        <v>161</v>
      </c>
      <c r="I50" s="223"/>
      <c r="J50" s="15"/>
      <c r="K50" s="15"/>
      <c r="L50" s="15"/>
      <c r="M50" s="15"/>
      <c r="N50" s="15"/>
      <c r="O50" s="15">
        <v>1</v>
      </c>
      <c r="P50" s="236"/>
      <c r="Q50" s="15">
        <v>0</v>
      </c>
      <c r="R50" s="15">
        <f t="shared" si="27"/>
        <v>0.5</v>
      </c>
      <c r="S50" s="15">
        <f t="shared" si="28"/>
        <v>1</v>
      </c>
      <c r="T50" s="15">
        <f t="shared" si="29"/>
        <v>1.5</v>
      </c>
      <c r="U50" s="15">
        <f t="shared" si="30"/>
        <v>3</v>
      </c>
      <c r="V50" s="15">
        <f t="shared" si="31"/>
        <v>5</v>
      </c>
      <c r="W50" s="13"/>
      <c r="X50" s="15">
        <f t="shared" si="0"/>
        <v>0</v>
      </c>
      <c r="Y50" s="15">
        <f t="shared" si="1"/>
        <v>0</v>
      </c>
      <c r="Z50" s="15">
        <f t="shared" si="2"/>
        <v>0</v>
      </c>
      <c r="AA50" s="15">
        <f t="shared" si="3"/>
        <v>0</v>
      </c>
      <c r="AB50" s="15">
        <f t="shared" si="4"/>
        <v>0</v>
      </c>
      <c r="AC50" s="15">
        <f t="shared" si="5"/>
        <v>5</v>
      </c>
      <c r="AD50" s="15">
        <f t="shared" si="11"/>
        <v>5</v>
      </c>
      <c r="AE50" s="222"/>
    </row>
    <row r="51" spans="1:31" ht="60" customHeight="1" x14ac:dyDescent="0.25">
      <c r="A51" s="214"/>
      <c r="B51" s="211"/>
      <c r="C51" s="233"/>
      <c r="D51" s="231"/>
      <c r="E51" s="233"/>
      <c r="F51" s="231"/>
      <c r="G51" s="43">
        <v>10</v>
      </c>
      <c r="H51" s="37" t="s">
        <v>162</v>
      </c>
      <c r="I51" s="223"/>
      <c r="J51" s="15"/>
      <c r="K51" s="15"/>
      <c r="L51" s="15"/>
      <c r="M51" s="15"/>
      <c r="N51" s="15"/>
      <c r="O51" s="15">
        <v>1</v>
      </c>
      <c r="P51" s="236"/>
      <c r="Q51" s="15">
        <v>0</v>
      </c>
      <c r="R51" s="15">
        <f t="shared" ref="R51:R75" si="37">10*0.1</f>
        <v>1</v>
      </c>
      <c r="S51" s="15">
        <f t="shared" ref="S51:S75" si="38">10*0.2</f>
        <v>2</v>
      </c>
      <c r="T51" s="15">
        <f t="shared" ref="T51:T75" si="39">10*0.3</f>
        <v>3</v>
      </c>
      <c r="U51" s="15">
        <f t="shared" ref="U51:U75" si="40">10*0.6</f>
        <v>6</v>
      </c>
      <c r="V51" s="15">
        <f t="shared" ref="V51:V75" si="41">10*1</f>
        <v>10</v>
      </c>
      <c r="W51" s="13"/>
      <c r="X51" s="15">
        <f t="shared" si="0"/>
        <v>0</v>
      </c>
      <c r="Y51" s="15">
        <f t="shared" si="1"/>
        <v>0</v>
      </c>
      <c r="Z51" s="15">
        <f t="shared" si="2"/>
        <v>0</v>
      </c>
      <c r="AA51" s="15">
        <f t="shared" si="3"/>
        <v>0</v>
      </c>
      <c r="AB51" s="15">
        <f t="shared" si="4"/>
        <v>0</v>
      </c>
      <c r="AC51" s="15">
        <f t="shared" si="5"/>
        <v>10</v>
      </c>
      <c r="AD51" s="15">
        <f t="shared" si="11"/>
        <v>10</v>
      </c>
      <c r="AE51" s="222"/>
    </row>
    <row r="52" spans="1:31" ht="87.75" customHeight="1" x14ac:dyDescent="0.25">
      <c r="A52" s="214"/>
      <c r="B52" s="211"/>
      <c r="C52" s="232"/>
      <c r="D52" s="230" t="s">
        <v>33</v>
      </c>
      <c r="E52" s="232"/>
      <c r="F52" s="230" t="s">
        <v>163</v>
      </c>
      <c r="G52" s="43">
        <v>11</v>
      </c>
      <c r="H52" s="37" t="s">
        <v>164</v>
      </c>
      <c r="I52" s="223" t="s">
        <v>300</v>
      </c>
      <c r="J52" s="15"/>
      <c r="K52" s="15"/>
      <c r="L52" s="15"/>
      <c r="M52" s="15"/>
      <c r="N52" s="15"/>
      <c r="O52" s="15">
        <v>1</v>
      </c>
      <c r="P52" s="236"/>
      <c r="Q52" s="15">
        <v>0</v>
      </c>
      <c r="R52" s="15">
        <f t="shared" si="27"/>
        <v>0.5</v>
      </c>
      <c r="S52" s="15">
        <f t="shared" si="28"/>
        <v>1</v>
      </c>
      <c r="T52" s="15">
        <f t="shared" si="29"/>
        <v>1.5</v>
      </c>
      <c r="U52" s="15">
        <f t="shared" si="30"/>
        <v>3</v>
      </c>
      <c r="V52" s="15">
        <f t="shared" si="31"/>
        <v>5</v>
      </c>
      <c r="W52" s="13"/>
      <c r="X52" s="15">
        <f t="shared" si="0"/>
        <v>0</v>
      </c>
      <c r="Y52" s="15">
        <f t="shared" si="1"/>
        <v>0</v>
      </c>
      <c r="Z52" s="15">
        <f t="shared" si="2"/>
        <v>0</v>
      </c>
      <c r="AA52" s="15">
        <f t="shared" si="3"/>
        <v>0</v>
      </c>
      <c r="AB52" s="15">
        <f t="shared" si="4"/>
        <v>0</v>
      </c>
      <c r="AC52" s="15">
        <f t="shared" si="5"/>
        <v>5</v>
      </c>
      <c r="AD52" s="15">
        <f t="shared" si="11"/>
        <v>5</v>
      </c>
      <c r="AE52" s="222"/>
    </row>
    <row r="53" spans="1:31" ht="74.25" customHeight="1" x14ac:dyDescent="0.25">
      <c r="A53" s="215"/>
      <c r="B53" s="212"/>
      <c r="C53" s="233"/>
      <c r="D53" s="231"/>
      <c r="E53" s="233"/>
      <c r="F53" s="231"/>
      <c r="G53" s="43">
        <v>12</v>
      </c>
      <c r="H53" s="16" t="s">
        <v>165</v>
      </c>
      <c r="I53" s="223"/>
      <c r="J53" s="15"/>
      <c r="K53" s="15"/>
      <c r="L53" s="15"/>
      <c r="M53" s="15"/>
      <c r="N53" s="15"/>
      <c r="O53" s="15">
        <v>1</v>
      </c>
      <c r="P53" s="236"/>
      <c r="Q53" s="15">
        <v>0</v>
      </c>
      <c r="R53" s="15">
        <f t="shared" si="37"/>
        <v>1</v>
      </c>
      <c r="S53" s="15">
        <f t="shared" si="38"/>
        <v>2</v>
      </c>
      <c r="T53" s="15">
        <f t="shared" si="39"/>
        <v>3</v>
      </c>
      <c r="U53" s="15">
        <f t="shared" si="40"/>
        <v>6</v>
      </c>
      <c r="V53" s="15">
        <f t="shared" si="41"/>
        <v>10</v>
      </c>
      <c r="W53" s="13"/>
      <c r="X53" s="15">
        <f t="shared" si="0"/>
        <v>0</v>
      </c>
      <c r="Y53" s="15">
        <f t="shared" si="1"/>
        <v>0</v>
      </c>
      <c r="Z53" s="15">
        <f t="shared" si="2"/>
        <v>0</v>
      </c>
      <c r="AA53" s="15">
        <f t="shared" si="3"/>
        <v>0</v>
      </c>
      <c r="AB53" s="15">
        <f t="shared" si="4"/>
        <v>0</v>
      </c>
      <c r="AC53" s="15">
        <f t="shared" si="5"/>
        <v>10</v>
      </c>
      <c r="AD53" s="15">
        <f t="shared" si="11"/>
        <v>10</v>
      </c>
      <c r="AE53" s="222"/>
    </row>
    <row r="54" spans="1:31" ht="111" customHeight="1" x14ac:dyDescent="0.25">
      <c r="A54" s="213">
        <v>3</v>
      </c>
      <c r="B54" s="210" t="s">
        <v>34</v>
      </c>
      <c r="C54" s="42"/>
      <c r="D54" s="37" t="s">
        <v>35</v>
      </c>
      <c r="E54" s="43"/>
      <c r="F54" s="37" t="s">
        <v>166</v>
      </c>
      <c r="G54" s="43">
        <v>1</v>
      </c>
      <c r="H54" s="37" t="s">
        <v>167</v>
      </c>
      <c r="I54" s="37" t="s">
        <v>299</v>
      </c>
      <c r="J54" s="15"/>
      <c r="K54" s="15"/>
      <c r="L54" s="15"/>
      <c r="M54" s="15"/>
      <c r="N54" s="15"/>
      <c r="O54" s="15">
        <v>1</v>
      </c>
      <c r="P54" s="236"/>
      <c r="Q54" s="15">
        <v>0</v>
      </c>
      <c r="R54" s="15">
        <f t="shared" si="27"/>
        <v>0.5</v>
      </c>
      <c r="S54" s="15">
        <f t="shared" si="28"/>
        <v>1</v>
      </c>
      <c r="T54" s="15">
        <f t="shared" si="29"/>
        <v>1.5</v>
      </c>
      <c r="U54" s="15">
        <f t="shared" si="30"/>
        <v>3</v>
      </c>
      <c r="V54" s="15">
        <f t="shared" si="31"/>
        <v>5</v>
      </c>
      <c r="W54" s="13"/>
      <c r="X54" s="15">
        <f t="shared" si="0"/>
        <v>0</v>
      </c>
      <c r="Y54" s="15">
        <f t="shared" si="1"/>
        <v>0</v>
      </c>
      <c r="Z54" s="15">
        <f t="shared" si="2"/>
        <v>0</v>
      </c>
      <c r="AA54" s="15">
        <f t="shared" si="3"/>
        <v>0</v>
      </c>
      <c r="AB54" s="15">
        <f t="shared" si="4"/>
        <v>0</v>
      </c>
      <c r="AC54" s="15">
        <f t="shared" si="5"/>
        <v>5</v>
      </c>
      <c r="AD54" s="15">
        <f t="shared" si="11"/>
        <v>5</v>
      </c>
      <c r="AE54" s="222">
        <f>SUM(AD54:AD75)</f>
        <v>200</v>
      </c>
    </row>
    <row r="55" spans="1:31" ht="57.75" customHeight="1" x14ac:dyDescent="0.25">
      <c r="A55" s="214"/>
      <c r="B55" s="211"/>
      <c r="C55" s="232"/>
      <c r="D55" s="230" t="s">
        <v>36</v>
      </c>
      <c r="E55" s="232"/>
      <c r="F55" s="237" t="s">
        <v>168</v>
      </c>
      <c r="G55" s="43">
        <v>2</v>
      </c>
      <c r="H55" s="37" t="s">
        <v>169</v>
      </c>
      <c r="I55" s="223" t="s">
        <v>298</v>
      </c>
      <c r="J55" s="15"/>
      <c r="K55" s="15"/>
      <c r="L55" s="15"/>
      <c r="M55" s="15"/>
      <c r="N55" s="15"/>
      <c r="O55" s="15">
        <v>1</v>
      </c>
      <c r="P55" s="236"/>
      <c r="Q55" s="15">
        <v>0</v>
      </c>
      <c r="R55" s="15">
        <f t="shared" si="37"/>
        <v>1</v>
      </c>
      <c r="S55" s="15">
        <f t="shared" si="38"/>
        <v>2</v>
      </c>
      <c r="T55" s="15">
        <f t="shared" si="39"/>
        <v>3</v>
      </c>
      <c r="U55" s="15">
        <f t="shared" si="40"/>
        <v>6</v>
      </c>
      <c r="V55" s="15">
        <f t="shared" si="41"/>
        <v>10</v>
      </c>
      <c r="W55" s="13"/>
      <c r="X55" s="15">
        <f t="shared" si="0"/>
        <v>0</v>
      </c>
      <c r="Y55" s="15">
        <f t="shared" si="1"/>
        <v>0</v>
      </c>
      <c r="Z55" s="15">
        <f t="shared" si="2"/>
        <v>0</v>
      </c>
      <c r="AA55" s="15">
        <f t="shared" si="3"/>
        <v>0</v>
      </c>
      <c r="AB55" s="15">
        <f t="shared" si="4"/>
        <v>0</v>
      </c>
      <c r="AC55" s="15">
        <f t="shared" si="5"/>
        <v>10</v>
      </c>
      <c r="AD55" s="15">
        <f t="shared" si="11"/>
        <v>10</v>
      </c>
      <c r="AE55" s="222"/>
    </row>
    <row r="56" spans="1:31" ht="63" customHeight="1" x14ac:dyDescent="0.25">
      <c r="A56" s="214"/>
      <c r="B56" s="211"/>
      <c r="C56" s="235"/>
      <c r="D56" s="234"/>
      <c r="E56" s="235"/>
      <c r="F56" s="257"/>
      <c r="G56" s="43">
        <v>3</v>
      </c>
      <c r="H56" s="37" t="s">
        <v>170</v>
      </c>
      <c r="I56" s="223"/>
      <c r="J56" s="15"/>
      <c r="K56" s="15"/>
      <c r="L56" s="15"/>
      <c r="M56" s="15"/>
      <c r="N56" s="15"/>
      <c r="O56" s="15">
        <v>1</v>
      </c>
      <c r="P56" s="236"/>
      <c r="Q56" s="15">
        <v>0</v>
      </c>
      <c r="R56" s="15">
        <f t="shared" si="37"/>
        <v>1</v>
      </c>
      <c r="S56" s="15">
        <f t="shared" si="38"/>
        <v>2</v>
      </c>
      <c r="T56" s="15">
        <f t="shared" si="39"/>
        <v>3</v>
      </c>
      <c r="U56" s="15">
        <f t="shared" si="40"/>
        <v>6</v>
      </c>
      <c r="V56" s="15">
        <f t="shared" si="41"/>
        <v>10</v>
      </c>
      <c r="W56" s="13"/>
      <c r="X56" s="15">
        <f t="shared" si="0"/>
        <v>0</v>
      </c>
      <c r="Y56" s="15">
        <f t="shared" si="1"/>
        <v>0</v>
      </c>
      <c r="Z56" s="15">
        <f t="shared" si="2"/>
        <v>0</v>
      </c>
      <c r="AA56" s="15">
        <f t="shared" si="3"/>
        <v>0</v>
      </c>
      <c r="AB56" s="15">
        <f t="shared" si="4"/>
        <v>0</v>
      </c>
      <c r="AC56" s="15">
        <f t="shared" si="5"/>
        <v>10</v>
      </c>
      <c r="AD56" s="15">
        <f t="shared" si="11"/>
        <v>10</v>
      </c>
      <c r="AE56" s="222"/>
    </row>
    <row r="57" spans="1:31" ht="37.5" customHeight="1" x14ac:dyDescent="0.25">
      <c r="A57" s="214"/>
      <c r="B57" s="211"/>
      <c r="C57" s="235"/>
      <c r="D57" s="234"/>
      <c r="E57" s="235"/>
      <c r="F57" s="257"/>
      <c r="G57" s="43">
        <v>4</v>
      </c>
      <c r="H57" s="37" t="s">
        <v>171</v>
      </c>
      <c r="I57" s="223"/>
      <c r="J57" s="15"/>
      <c r="K57" s="15"/>
      <c r="L57" s="15"/>
      <c r="M57" s="15"/>
      <c r="N57" s="15"/>
      <c r="O57" s="15">
        <v>1</v>
      </c>
      <c r="P57" s="236"/>
      <c r="Q57" s="15">
        <v>0</v>
      </c>
      <c r="R57" s="15">
        <f t="shared" si="37"/>
        <v>1</v>
      </c>
      <c r="S57" s="15">
        <f t="shared" si="38"/>
        <v>2</v>
      </c>
      <c r="T57" s="15">
        <f t="shared" si="39"/>
        <v>3</v>
      </c>
      <c r="U57" s="15">
        <f t="shared" si="40"/>
        <v>6</v>
      </c>
      <c r="V57" s="15">
        <f t="shared" si="41"/>
        <v>10</v>
      </c>
      <c r="W57" s="13"/>
      <c r="X57" s="15">
        <f t="shared" si="0"/>
        <v>0</v>
      </c>
      <c r="Y57" s="15">
        <f t="shared" si="1"/>
        <v>0</v>
      </c>
      <c r="Z57" s="15">
        <f t="shared" si="2"/>
        <v>0</v>
      </c>
      <c r="AA57" s="15">
        <f t="shared" si="3"/>
        <v>0</v>
      </c>
      <c r="AB57" s="15">
        <f t="shared" si="4"/>
        <v>0</v>
      </c>
      <c r="AC57" s="15">
        <f t="shared" si="5"/>
        <v>10</v>
      </c>
      <c r="AD57" s="15">
        <f t="shared" si="11"/>
        <v>10</v>
      </c>
      <c r="AE57" s="222"/>
    </row>
    <row r="58" spans="1:31" ht="42" customHeight="1" x14ac:dyDescent="0.25">
      <c r="A58" s="214"/>
      <c r="B58" s="211"/>
      <c r="C58" s="235"/>
      <c r="D58" s="234"/>
      <c r="E58" s="235"/>
      <c r="F58" s="257"/>
      <c r="G58" s="43">
        <v>5</v>
      </c>
      <c r="H58" s="37" t="s">
        <v>172</v>
      </c>
      <c r="I58" s="223"/>
      <c r="J58" s="15"/>
      <c r="K58" s="15"/>
      <c r="L58" s="15"/>
      <c r="M58" s="15"/>
      <c r="N58" s="15"/>
      <c r="O58" s="15">
        <v>1</v>
      </c>
      <c r="P58" s="236"/>
      <c r="Q58" s="15">
        <v>0</v>
      </c>
      <c r="R58" s="15">
        <f t="shared" ref="R58:R62" si="42">5*0.1</f>
        <v>0.5</v>
      </c>
      <c r="S58" s="15">
        <f t="shared" ref="S58:S62" si="43">5*0.2</f>
        <v>1</v>
      </c>
      <c r="T58" s="15">
        <f t="shared" ref="T58:T62" si="44">5*0.3</f>
        <v>1.5</v>
      </c>
      <c r="U58" s="15">
        <f t="shared" ref="U58:U62" si="45">5*0.6</f>
        <v>3</v>
      </c>
      <c r="V58" s="15">
        <f t="shared" ref="V58:V62" si="46">5*1</f>
        <v>5</v>
      </c>
      <c r="W58" s="13"/>
      <c r="X58" s="15">
        <f t="shared" si="0"/>
        <v>0</v>
      </c>
      <c r="Y58" s="15">
        <f t="shared" si="1"/>
        <v>0</v>
      </c>
      <c r="Z58" s="15">
        <f t="shared" si="2"/>
        <v>0</v>
      </c>
      <c r="AA58" s="15">
        <f t="shared" si="3"/>
        <v>0</v>
      </c>
      <c r="AB58" s="15">
        <f t="shared" si="4"/>
        <v>0</v>
      </c>
      <c r="AC58" s="15">
        <f t="shared" si="5"/>
        <v>5</v>
      </c>
      <c r="AD58" s="15">
        <f t="shared" si="11"/>
        <v>5</v>
      </c>
      <c r="AE58" s="222"/>
    </row>
    <row r="59" spans="1:31" ht="49.5" customHeight="1" x14ac:dyDescent="0.25">
      <c r="A59" s="214"/>
      <c r="B59" s="211"/>
      <c r="C59" s="235"/>
      <c r="D59" s="234"/>
      <c r="E59" s="235"/>
      <c r="F59" s="257"/>
      <c r="G59" s="43">
        <v>6</v>
      </c>
      <c r="H59" s="37" t="s">
        <v>173</v>
      </c>
      <c r="I59" s="223"/>
      <c r="J59" s="15"/>
      <c r="K59" s="15"/>
      <c r="L59" s="15"/>
      <c r="M59" s="15"/>
      <c r="N59" s="15"/>
      <c r="O59" s="15">
        <v>1</v>
      </c>
      <c r="P59" s="236"/>
      <c r="Q59" s="15">
        <v>0</v>
      </c>
      <c r="R59" s="15">
        <f t="shared" si="37"/>
        <v>1</v>
      </c>
      <c r="S59" s="15">
        <f t="shared" si="38"/>
        <v>2</v>
      </c>
      <c r="T59" s="15">
        <f t="shared" si="39"/>
        <v>3</v>
      </c>
      <c r="U59" s="15">
        <f t="shared" si="40"/>
        <v>6</v>
      </c>
      <c r="V59" s="15">
        <f t="shared" si="41"/>
        <v>10</v>
      </c>
      <c r="W59" s="13"/>
      <c r="X59" s="15">
        <f t="shared" si="0"/>
        <v>0</v>
      </c>
      <c r="Y59" s="15">
        <f t="shared" si="1"/>
        <v>0</v>
      </c>
      <c r="Z59" s="15">
        <f t="shared" si="2"/>
        <v>0</v>
      </c>
      <c r="AA59" s="15">
        <f t="shared" si="3"/>
        <v>0</v>
      </c>
      <c r="AB59" s="15">
        <f t="shared" si="4"/>
        <v>0</v>
      </c>
      <c r="AC59" s="15">
        <f t="shared" si="5"/>
        <v>10</v>
      </c>
      <c r="AD59" s="15">
        <f t="shared" si="11"/>
        <v>10</v>
      </c>
      <c r="AE59" s="222"/>
    </row>
    <row r="60" spans="1:31" ht="42" customHeight="1" x14ac:dyDescent="0.25">
      <c r="A60" s="214"/>
      <c r="B60" s="211"/>
      <c r="C60" s="235"/>
      <c r="D60" s="234"/>
      <c r="E60" s="235"/>
      <c r="F60" s="257"/>
      <c r="G60" s="43">
        <v>7</v>
      </c>
      <c r="H60" s="37" t="s">
        <v>174</v>
      </c>
      <c r="I60" s="223"/>
      <c r="J60" s="15"/>
      <c r="K60" s="15"/>
      <c r="L60" s="15"/>
      <c r="M60" s="15"/>
      <c r="N60" s="15"/>
      <c r="O60" s="15">
        <v>1</v>
      </c>
      <c r="P60" s="236"/>
      <c r="Q60" s="15">
        <v>0</v>
      </c>
      <c r="R60" s="15">
        <f t="shared" si="42"/>
        <v>0.5</v>
      </c>
      <c r="S60" s="15">
        <f t="shared" si="43"/>
        <v>1</v>
      </c>
      <c r="T60" s="15">
        <f t="shared" si="44"/>
        <v>1.5</v>
      </c>
      <c r="U60" s="15">
        <f t="shared" si="45"/>
        <v>3</v>
      </c>
      <c r="V60" s="15">
        <f t="shared" si="46"/>
        <v>5</v>
      </c>
      <c r="W60" s="13"/>
      <c r="X60" s="15">
        <f t="shared" si="0"/>
        <v>0</v>
      </c>
      <c r="Y60" s="15">
        <f t="shared" si="1"/>
        <v>0</v>
      </c>
      <c r="Z60" s="15">
        <f t="shared" si="2"/>
        <v>0</v>
      </c>
      <c r="AA60" s="15">
        <f t="shared" si="3"/>
        <v>0</v>
      </c>
      <c r="AB60" s="15">
        <f t="shared" si="4"/>
        <v>0</v>
      </c>
      <c r="AC60" s="15">
        <f t="shared" si="5"/>
        <v>5</v>
      </c>
      <c r="AD60" s="15">
        <f t="shared" si="11"/>
        <v>5</v>
      </c>
      <c r="AE60" s="222"/>
    </row>
    <row r="61" spans="1:31" ht="52.5" customHeight="1" x14ac:dyDescent="0.25">
      <c r="A61" s="214"/>
      <c r="B61" s="211"/>
      <c r="C61" s="235"/>
      <c r="D61" s="234"/>
      <c r="E61" s="235"/>
      <c r="F61" s="257"/>
      <c r="G61" s="43">
        <v>8</v>
      </c>
      <c r="H61" s="37" t="s">
        <v>175</v>
      </c>
      <c r="I61" s="223"/>
      <c r="J61" s="15"/>
      <c r="K61" s="15"/>
      <c r="L61" s="15"/>
      <c r="M61" s="15"/>
      <c r="N61" s="15"/>
      <c r="O61" s="15">
        <v>1</v>
      </c>
      <c r="P61" s="236"/>
      <c r="Q61" s="15">
        <v>0</v>
      </c>
      <c r="R61" s="15">
        <f t="shared" si="37"/>
        <v>1</v>
      </c>
      <c r="S61" s="15">
        <f t="shared" si="38"/>
        <v>2</v>
      </c>
      <c r="T61" s="15">
        <f t="shared" si="39"/>
        <v>3</v>
      </c>
      <c r="U61" s="15">
        <f t="shared" si="40"/>
        <v>6</v>
      </c>
      <c r="V61" s="15">
        <f t="shared" si="41"/>
        <v>10</v>
      </c>
      <c r="W61" s="13"/>
      <c r="X61" s="15">
        <f t="shared" si="0"/>
        <v>0</v>
      </c>
      <c r="Y61" s="15">
        <f t="shared" si="1"/>
        <v>0</v>
      </c>
      <c r="Z61" s="15">
        <f t="shared" si="2"/>
        <v>0</v>
      </c>
      <c r="AA61" s="15">
        <f t="shared" si="3"/>
        <v>0</v>
      </c>
      <c r="AB61" s="15">
        <f t="shared" si="4"/>
        <v>0</v>
      </c>
      <c r="AC61" s="15">
        <f t="shared" si="5"/>
        <v>10</v>
      </c>
      <c r="AD61" s="15">
        <f t="shared" si="11"/>
        <v>10</v>
      </c>
      <c r="AE61" s="222"/>
    </row>
    <row r="62" spans="1:31" ht="44.25" customHeight="1" x14ac:dyDescent="0.25">
      <c r="A62" s="214"/>
      <c r="B62" s="211"/>
      <c r="C62" s="233"/>
      <c r="D62" s="231"/>
      <c r="E62" s="233"/>
      <c r="F62" s="238"/>
      <c r="G62" s="43">
        <v>9</v>
      </c>
      <c r="H62" s="28" t="s">
        <v>176</v>
      </c>
      <c r="I62" s="223"/>
      <c r="J62" s="15"/>
      <c r="K62" s="15"/>
      <c r="L62" s="15"/>
      <c r="M62" s="15"/>
      <c r="N62" s="15"/>
      <c r="O62" s="15">
        <v>1</v>
      </c>
      <c r="P62" s="236"/>
      <c r="Q62" s="15">
        <v>0</v>
      </c>
      <c r="R62" s="15">
        <f t="shared" si="42"/>
        <v>0.5</v>
      </c>
      <c r="S62" s="15">
        <f t="shared" si="43"/>
        <v>1</v>
      </c>
      <c r="T62" s="15">
        <f t="shared" si="44"/>
        <v>1.5</v>
      </c>
      <c r="U62" s="15">
        <f t="shared" si="45"/>
        <v>3</v>
      </c>
      <c r="V62" s="15">
        <f t="shared" si="46"/>
        <v>5</v>
      </c>
      <c r="W62" s="13"/>
      <c r="X62" s="15">
        <f t="shared" si="0"/>
        <v>0</v>
      </c>
      <c r="Y62" s="15">
        <f t="shared" si="1"/>
        <v>0</v>
      </c>
      <c r="Z62" s="15">
        <f t="shared" si="2"/>
        <v>0</v>
      </c>
      <c r="AA62" s="15">
        <f t="shared" si="3"/>
        <v>0</v>
      </c>
      <c r="AB62" s="15">
        <f t="shared" si="4"/>
        <v>0</v>
      </c>
      <c r="AC62" s="15">
        <f t="shared" si="5"/>
        <v>5</v>
      </c>
      <c r="AD62" s="15">
        <f t="shared" si="11"/>
        <v>5</v>
      </c>
      <c r="AE62" s="222"/>
    </row>
    <row r="63" spans="1:31" ht="44.25" customHeight="1" x14ac:dyDescent="0.25">
      <c r="A63" s="214"/>
      <c r="B63" s="211"/>
      <c r="C63" s="232"/>
      <c r="D63" s="230" t="s">
        <v>37</v>
      </c>
      <c r="E63" s="232"/>
      <c r="F63" s="237" t="s">
        <v>177</v>
      </c>
      <c r="G63" s="43">
        <v>10</v>
      </c>
      <c r="H63" s="37" t="s">
        <v>178</v>
      </c>
      <c r="I63" s="223" t="s">
        <v>297</v>
      </c>
      <c r="J63" s="15"/>
      <c r="K63" s="15"/>
      <c r="L63" s="15"/>
      <c r="M63" s="15"/>
      <c r="N63" s="15"/>
      <c r="O63" s="15">
        <v>1</v>
      </c>
      <c r="P63" s="236"/>
      <c r="Q63" s="15">
        <v>0</v>
      </c>
      <c r="R63" s="15">
        <f t="shared" si="37"/>
        <v>1</v>
      </c>
      <c r="S63" s="15">
        <f t="shared" si="38"/>
        <v>2</v>
      </c>
      <c r="T63" s="15">
        <f t="shared" si="39"/>
        <v>3</v>
      </c>
      <c r="U63" s="15">
        <f t="shared" si="40"/>
        <v>6</v>
      </c>
      <c r="V63" s="15">
        <f t="shared" si="41"/>
        <v>10</v>
      </c>
      <c r="W63" s="13"/>
      <c r="X63" s="15">
        <f t="shared" si="0"/>
        <v>0</v>
      </c>
      <c r="Y63" s="15">
        <f t="shared" si="1"/>
        <v>0</v>
      </c>
      <c r="Z63" s="15">
        <f t="shared" si="2"/>
        <v>0</v>
      </c>
      <c r="AA63" s="15">
        <f t="shared" si="3"/>
        <v>0</v>
      </c>
      <c r="AB63" s="15">
        <f t="shared" si="4"/>
        <v>0</v>
      </c>
      <c r="AC63" s="15">
        <f t="shared" si="5"/>
        <v>10</v>
      </c>
      <c r="AD63" s="15">
        <f t="shared" si="11"/>
        <v>10</v>
      </c>
      <c r="AE63" s="222"/>
    </row>
    <row r="64" spans="1:31" ht="109.5" customHeight="1" x14ac:dyDescent="0.25">
      <c r="A64" s="214"/>
      <c r="B64" s="211"/>
      <c r="C64" s="235"/>
      <c r="D64" s="234"/>
      <c r="E64" s="235"/>
      <c r="F64" s="257"/>
      <c r="G64" s="43">
        <v>11</v>
      </c>
      <c r="H64" s="37" t="s">
        <v>179</v>
      </c>
      <c r="I64" s="223"/>
      <c r="J64" s="15"/>
      <c r="K64" s="15"/>
      <c r="L64" s="15"/>
      <c r="M64" s="15"/>
      <c r="N64" s="15"/>
      <c r="O64" s="15">
        <v>1</v>
      </c>
      <c r="P64" s="236"/>
      <c r="Q64" s="15">
        <v>0</v>
      </c>
      <c r="R64" s="15">
        <f t="shared" si="37"/>
        <v>1</v>
      </c>
      <c r="S64" s="15">
        <f t="shared" si="38"/>
        <v>2</v>
      </c>
      <c r="T64" s="15">
        <f t="shared" si="39"/>
        <v>3</v>
      </c>
      <c r="U64" s="15">
        <f t="shared" si="40"/>
        <v>6</v>
      </c>
      <c r="V64" s="15">
        <f t="shared" si="41"/>
        <v>10</v>
      </c>
      <c r="W64" s="13"/>
      <c r="X64" s="15">
        <f t="shared" si="0"/>
        <v>0</v>
      </c>
      <c r="Y64" s="15">
        <f t="shared" si="1"/>
        <v>0</v>
      </c>
      <c r="Z64" s="15">
        <f t="shared" si="2"/>
        <v>0</v>
      </c>
      <c r="AA64" s="15">
        <f t="shared" si="3"/>
        <v>0</v>
      </c>
      <c r="AB64" s="15">
        <f t="shared" si="4"/>
        <v>0</v>
      </c>
      <c r="AC64" s="15">
        <f t="shared" si="5"/>
        <v>10</v>
      </c>
      <c r="AD64" s="15">
        <f t="shared" si="11"/>
        <v>10</v>
      </c>
      <c r="AE64" s="222"/>
    </row>
    <row r="65" spans="1:31" ht="99.75" customHeight="1" x14ac:dyDescent="0.25">
      <c r="A65" s="214"/>
      <c r="B65" s="211"/>
      <c r="C65" s="235"/>
      <c r="D65" s="234"/>
      <c r="E65" s="235"/>
      <c r="F65" s="257"/>
      <c r="G65" s="43">
        <v>12</v>
      </c>
      <c r="H65" s="37" t="s">
        <v>180</v>
      </c>
      <c r="I65" s="223"/>
      <c r="J65" s="15"/>
      <c r="K65" s="15"/>
      <c r="L65" s="15"/>
      <c r="M65" s="15"/>
      <c r="N65" s="15"/>
      <c r="O65" s="15">
        <v>1</v>
      </c>
      <c r="P65" s="236"/>
      <c r="Q65" s="15">
        <v>0</v>
      </c>
      <c r="R65" s="15">
        <f t="shared" si="37"/>
        <v>1</v>
      </c>
      <c r="S65" s="15">
        <f t="shared" si="38"/>
        <v>2</v>
      </c>
      <c r="T65" s="15">
        <f t="shared" si="39"/>
        <v>3</v>
      </c>
      <c r="U65" s="15">
        <f t="shared" si="40"/>
        <v>6</v>
      </c>
      <c r="V65" s="15">
        <f t="shared" si="41"/>
        <v>10</v>
      </c>
      <c r="W65" s="13"/>
      <c r="X65" s="15">
        <f t="shared" si="0"/>
        <v>0</v>
      </c>
      <c r="Y65" s="15">
        <f t="shared" si="1"/>
        <v>0</v>
      </c>
      <c r="Z65" s="15">
        <f t="shared" si="2"/>
        <v>0</v>
      </c>
      <c r="AA65" s="15">
        <f t="shared" si="3"/>
        <v>0</v>
      </c>
      <c r="AB65" s="15">
        <f t="shared" si="4"/>
        <v>0</v>
      </c>
      <c r="AC65" s="15">
        <f t="shared" si="5"/>
        <v>10</v>
      </c>
      <c r="AD65" s="15">
        <f t="shared" si="11"/>
        <v>10</v>
      </c>
      <c r="AE65" s="222"/>
    </row>
    <row r="66" spans="1:31" ht="81" customHeight="1" x14ac:dyDescent="0.25">
      <c r="A66" s="214"/>
      <c r="B66" s="211"/>
      <c r="C66" s="235"/>
      <c r="D66" s="234"/>
      <c r="E66" s="235"/>
      <c r="F66" s="257"/>
      <c r="G66" s="43">
        <v>13</v>
      </c>
      <c r="H66" s="37" t="s">
        <v>181</v>
      </c>
      <c r="I66" s="223"/>
      <c r="J66" s="15"/>
      <c r="K66" s="15"/>
      <c r="L66" s="15"/>
      <c r="M66" s="15"/>
      <c r="N66" s="15"/>
      <c r="O66" s="15">
        <v>1</v>
      </c>
      <c r="P66" s="236"/>
      <c r="Q66" s="15">
        <v>0</v>
      </c>
      <c r="R66" s="15">
        <f t="shared" si="37"/>
        <v>1</v>
      </c>
      <c r="S66" s="15">
        <f t="shared" si="38"/>
        <v>2</v>
      </c>
      <c r="T66" s="15">
        <f t="shared" si="39"/>
        <v>3</v>
      </c>
      <c r="U66" s="15">
        <f t="shared" si="40"/>
        <v>6</v>
      </c>
      <c r="V66" s="15">
        <f t="shared" si="41"/>
        <v>10</v>
      </c>
      <c r="W66" s="13"/>
      <c r="X66" s="15">
        <f t="shared" si="0"/>
        <v>0</v>
      </c>
      <c r="Y66" s="15">
        <f t="shared" si="1"/>
        <v>0</v>
      </c>
      <c r="Z66" s="15">
        <f t="shared" si="2"/>
        <v>0</v>
      </c>
      <c r="AA66" s="15">
        <f t="shared" si="3"/>
        <v>0</v>
      </c>
      <c r="AB66" s="15">
        <f t="shared" si="4"/>
        <v>0</v>
      </c>
      <c r="AC66" s="15">
        <f t="shared" si="5"/>
        <v>10</v>
      </c>
      <c r="AD66" s="15">
        <f t="shared" si="11"/>
        <v>10</v>
      </c>
      <c r="AE66" s="222"/>
    </row>
    <row r="67" spans="1:31" ht="109.5" customHeight="1" x14ac:dyDescent="0.25">
      <c r="A67" s="214"/>
      <c r="B67" s="211"/>
      <c r="C67" s="235"/>
      <c r="D67" s="234"/>
      <c r="E67" s="235"/>
      <c r="F67" s="257"/>
      <c r="G67" s="43">
        <v>14</v>
      </c>
      <c r="H67" s="37" t="s">
        <v>182</v>
      </c>
      <c r="I67" s="223"/>
      <c r="J67" s="15"/>
      <c r="K67" s="15"/>
      <c r="L67" s="15"/>
      <c r="M67" s="15"/>
      <c r="N67" s="15"/>
      <c r="O67" s="15">
        <v>1</v>
      </c>
      <c r="P67" s="236"/>
      <c r="Q67" s="15">
        <v>0</v>
      </c>
      <c r="R67" s="15">
        <f t="shared" si="37"/>
        <v>1</v>
      </c>
      <c r="S67" s="15">
        <f t="shared" si="38"/>
        <v>2</v>
      </c>
      <c r="T67" s="15">
        <f t="shared" si="39"/>
        <v>3</v>
      </c>
      <c r="U67" s="15">
        <f t="shared" si="40"/>
        <v>6</v>
      </c>
      <c r="V67" s="15">
        <f t="shared" si="41"/>
        <v>10</v>
      </c>
      <c r="W67" s="13"/>
      <c r="X67" s="15">
        <f t="shared" si="0"/>
        <v>0</v>
      </c>
      <c r="Y67" s="15">
        <f t="shared" si="1"/>
        <v>0</v>
      </c>
      <c r="Z67" s="15">
        <f t="shared" si="2"/>
        <v>0</v>
      </c>
      <c r="AA67" s="15">
        <f t="shared" si="3"/>
        <v>0</v>
      </c>
      <c r="AB67" s="15">
        <f t="shared" si="4"/>
        <v>0</v>
      </c>
      <c r="AC67" s="15">
        <f t="shared" si="5"/>
        <v>10</v>
      </c>
      <c r="AD67" s="15">
        <f t="shared" si="11"/>
        <v>10</v>
      </c>
      <c r="AE67" s="222"/>
    </row>
    <row r="68" spans="1:31" ht="99" customHeight="1" x14ac:dyDescent="0.25">
      <c r="A68" s="214"/>
      <c r="B68" s="211"/>
      <c r="C68" s="235"/>
      <c r="D68" s="234"/>
      <c r="E68" s="235"/>
      <c r="F68" s="257"/>
      <c r="G68" s="43">
        <v>15</v>
      </c>
      <c r="H68" s="37" t="s">
        <v>183</v>
      </c>
      <c r="I68" s="223"/>
      <c r="J68" s="15"/>
      <c r="K68" s="15"/>
      <c r="L68" s="15"/>
      <c r="M68" s="15"/>
      <c r="N68" s="15"/>
      <c r="O68" s="15">
        <v>1</v>
      </c>
      <c r="P68" s="236"/>
      <c r="Q68" s="15">
        <v>0</v>
      </c>
      <c r="R68" s="15">
        <f t="shared" si="37"/>
        <v>1</v>
      </c>
      <c r="S68" s="15">
        <f t="shared" si="38"/>
        <v>2</v>
      </c>
      <c r="T68" s="15">
        <f t="shared" si="39"/>
        <v>3</v>
      </c>
      <c r="U68" s="15">
        <f t="shared" si="40"/>
        <v>6</v>
      </c>
      <c r="V68" s="15">
        <f t="shared" si="41"/>
        <v>10</v>
      </c>
      <c r="W68" s="13"/>
      <c r="X68" s="15">
        <f t="shared" si="0"/>
        <v>0</v>
      </c>
      <c r="Y68" s="15">
        <f t="shared" si="1"/>
        <v>0</v>
      </c>
      <c r="Z68" s="15">
        <f t="shared" si="2"/>
        <v>0</v>
      </c>
      <c r="AA68" s="15">
        <f t="shared" si="3"/>
        <v>0</v>
      </c>
      <c r="AB68" s="15">
        <f t="shared" si="4"/>
        <v>0</v>
      </c>
      <c r="AC68" s="15">
        <f t="shared" si="5"/>
        <v>10</v>
      </c>
      <c r="AD68" s="15">
        <f t="shared" si="11"/>
        <v>10</v>
      </c>
      <c r="AE68" s="222"/>
    </row>
    <row r="69" spans="1:31" ht="57.75" customHeight="1" x14ac:dyDescent="0.25">
      <c r="A69" s="214"/>
      <c r="B69" s="211"/>
      <c r="C69" s="233"/>
      <c r="D69" s="231"/>
      <c r="E69" s="233"/>
      <c r="F69" s="238"/>
      <c r="G69" s="43">
        <v>16</v>
      </c>
      <c r="H69" s="37" t="s">
        <v>184</v>
      </c>
      <c r="I69" s="223"/>
      <c r="J69" s="15"/>
      <c r="K69" s="15"/>
      <c r="L69" s="15"/>
      <c r="M69" s="15"/>
      <c r="N69" s="15"/>
      <c r="O69" s="15">
        <v>1</v>
      </c>
      <c r="P69" s="236"/>
      <c r="Q69" s="15">
        <v>0</v>
      </c>
      <c r="R69" s="15">
        <f t="shared" si="37"/>
        <v>1</v>
      </c>
      <c r="S69" s="15">
        <f t="shared" si="38"/>
        <v>2</v>
      </c>
      <c r="T69" s="15">
        <f t="shared" si="39"/>
        <v>3</v>
      </c>
      <c r="U69" s="15">
        <f t="shared" si="40"/>
        <v>6</v>
      </c>
      <c r="V69" s="15">
        <f t="shared" si="41"/>
        <v>10</v>
      </c>
      <c r="W69" s="13"/>
      <c r="X69" s="15">
        <f t="shared" ref="X69:AA132" si="47">J69*Q69</f>
        <v>0</v>
      </c>
      <c r="Y69" s="15">
        <f t="shared" si="47"/>
        <v>0</v>
      </c>
      <c r="Z69" s="15">
        <f t="shared" si="47"/>
        <v>0</v>
      </c>
      <c r="AA69" s="15">
        <f t="shared" si="47"/>
        <v>0</v>
      </c>
      <c r="AB69" s="15">
        <f t="shared" ref="AB69:AC132" si="48">N69*U69</f>
        <v>0</v>
      </c>
      <c r="AC69" s="15">
        <f t="shared" si="48"/>
        <v>10</v>
      </c>
      <c r="AD69" s="15">
        <f t="shared" si="11"/>
        <v>10</v>
      </c>
      <c r="AE69" s="222"/>
    </row>
    <row r="70" spans="1:31" ht="96.75" customHeight="1" x14ac:dyDescent="0.25">
      <c r="A70" s="214"/>
      <c r="B70" s="211"/>
      <c r="C70" s="42"/>
      <c r="D70" s="37" t="s">
        <v>38</v>
      </c>
      <c r="E70" s="43"/>
      <c r="F70" s="28" t="s">
        <v>185</v>
      </c>
      <c r="G70" s="43">
        <v>17</v>
      </c>
      <c r="H70" s="37" t="s">
        <v>186</v>
      </c>
      <c r="I70" s="37" t="s">
        <v>291</v>
      </c>
      <c r="J70" s="15"/>
      <c r="K70" s="15"/>
      <c r="L70" s="15"/>
      <c r="M70" s="15"/>
      <c r="N70" s="15"/>
      <c r="O70" s="15">
        <v>1</v>
      </c>
      <c r="P70" s="236"/>
      <c r="Q70" s="15">
        <v>0</v>
      </c>
      <c r="R70" s="15">
        <f t="shared" si="37"/>
        <v>1</v>
      </c>
      <c r="S70" s="15">
        <f t="shared" si="38"/>
        <v>2</v>
      </c>
      <c r="T70" s="15">
        <f t="shared" si="39"/>
        <v>3</v>
      </c>
      <c r="U70" s="15">
        <f t="shared" si="40"/>
        <v>6</v>
      </c>
      <c r="V70" s="15">
        <f t="shared" si="41"/>
        <v>10</v>
      </c>
      <c r="W70" s="13"/>
      <c r="X70" s="15">
        <f t="shared" si="47"/>
        <v>0</v>
      </c>
      <c r="Y70" s="15">
        <f t="shared" si="47"/>
        <v>0</v>
      </c>
      <c r="Z70" s="15">
        <f t="shared" si="47"/>
        <v>0</v>
      </c>
      <c r="AA70" s="15">
        <f t="shared" si="47"/>
        <v>0</v>
      </c>
      <c r="AB70" s="15">
        <f t="shared" si="48"/>
        <v>0</v>
      </c>
      <c r="AC70" s="15">
        <f t="shared" si="48"/>
        <v>10</v>
      </c>
      <c r="AD70" s="15">
        <f t="shared" ref="AD70:AD133" si="49">X70+Y70+Z70+AA70+AB70+AC70</f>
        <v>10</v>
      </c>
      <c r="AE70" s="222"/>
    </row>
    <row r="71" spans="1:31" ht="72.75" customHeight="1" x14ac:dyDescent="0.25">
      <c r="A71" s="214"/>
      <c r="B71" s="211"/>
      <c r="C71" s="232"/>
      <c r="D71" s="230" t="s">
        <v>39</v>
      </c>
      <c r="E71" s="232"/>
      <c r="F71" s="237" t="s">
        <v>187</v>
      </c>
      <c r="G71" s="43">
        <v>18</v>
      </c>
      <c r="H71" s="37" t="s">
        <v>188</v>
      </c>
      <c r="I71" s="223" t="s">
        <v>291</v>
      </c>
      <c r="J71" s="15"/>
      <c r="K71" s="15"/>
      <c r="L71" s="15"/>
      <c r="M71" s="15"/>
      <c r="N71" s="15"/>
      <c r="O71" s="15">
        <v>1</v>
      </c>
      <c r="P71" s="236"/>
      <c r="Q71" s="15">
        <v>0</v>
      </c>
      <c r="R71" s="15">
        <f t="shared" si="37"/>
        <v>1</v>
      </c>
      <c r="S71" s="15">
        <f t="shared" si="38"/>
        <v>2</v>
      </c>
      <c r="T71" s="15">
        <f t="shared" si="39"/>
        <v>3</v>
      </c>
      <c r="U71" s="15">
        <f t="shared" si="40"/>
        <v>6</v>
      </c>
      <c r="V71" s="15">
        <f t="shared" si="41"/>
        <v>10</v>
      </c>
      <c r="W71" s="13"/>
      <c r="X71" s="15">
        <f t="shared" si="47"/>
        <v>0</v>
      </c>
      <c r="Y71" s="15">
        <f t="shared" si="47"/>
        <v>0</v>
      </c>
      <c r="Z71" s="15">
        <f t="shared" si="47"/>
        <v>0</v>
      </c>
      <c r="AA71" s="15">
        <f t="shared" si="47"/>
        <v>0</v>
      </c>
      <c r="AB71" s="15">
        <f t="shared" si="48"/>
        <v>0</v>
      </c>
      <c r="AC71" s="15">
        <f t="shared" si="48"/>
        <v>10</v>
      </c>
      <c r="AD71" s="15">
        <f t="shared" si="49"/>
        <v>10</v>
      </c>
      <c r="AE71" s="222"/>
    </row>
    <row r="72" spans="1:31" ht="68.25" customHeight="1" x14ac:dyDescent="0.25">
      <c r="A72" s="214"/>
      <c r="B72" s="211"/>
      <c r="C72" s="235"/>
      <c r="D72" s="234"/>
      <c r="E72" s="235"/>
      <c r="F72" s="257"/>
      <c r="G72" s="43">
        <v>19</v>
      </c>
      <c r="H72" s="37" t="s">
        <v>189</v>
      </c>
      <c r="I72" s="223"/>
      <c r="J72" s="15"/>
      <c r="K72" s="15"/>
      <c r="L72" s="15"/>
      <c r="M72" s="15"/>
      <c r="N72" s="15"/>
      <c r="O72" s="15">
        <v>1</v>
      </c>
      <c r="P72" s="236"/>
      <c r="Q72" s="15">
        <v>0</v>
      </c>
      <c r="R72" s="15">
        <f t="shared" si="37"/>
        <v>1</v>
      </c>
      <c r="S72" s="15">
        <f t="shared" si="38"/>
        <v>2</v>
      </c>
      <c r="T72" s="15">
        <f t="shared" si="39"/>
        <v>3</v>
      </c>
      <c r="U72" s="15">
        <f t="shared" si="40"/>
        <v>6</v>
      </c>
      <c r="V72" s="15">
        <f t="shared" si="41"/>
        <v>10</v>
      </c>
      <c r="W72" s="13"/>
      <c r="X72" s="15">
        <f t="shared" si="47"/>
        <v>0</v>
      </c>
      <c r="Y72" s="15">
        <f t="shared" si="47"/>
        <v>0</v>
      </c>
      <c r="Z72" s="15">
        <f t="shared" si="47"/>
        <v>0</v>
      </c>
      <c r="AA72" s="15">
        <f t="shared" si="47"/>
        <v>0</v>
      </c>
      <c r="AB72" s="15">
        <f t="shared" si="48"/>
        <v>0</v>
      </c>
      <c r="AC72" s="15">
        <f t="shared" si="48"/>
        <v>10</v>
      </c>
      <c r="AD72" s="15">
        <f t="shared" si="49"/>
        <v>10</v>
      </c>
      <c r="AE72" s="222"/>
    </row>
    <row r="73" spans="1:31" ht="93.75" customHeight="1" x14ac:dyDescent="0.25">
      <c r="A73" s="214"/>
      <c r="B73" s="211"/>
      <c r="C73" s="235"/>
      <c r="D73" s="234"/>
      <c r="E73" s="235"/>
      <c r="F73" s="257"/>
      <c r="G73" s="43">
        <v>20</v>
      </c>
      <c r="H73" s="37" t="s">
        <v>190</v>
      </c>
      <c r="I73" s="223"/>
      <c r="J73" s="15"/>
      <c r="K73" s="15"/>
      <c r="L73" s="15"/>
      <c r="M73" s="15"/>
      <c r="N73" s="15"/>
      <c r="O73" s="15">
        <v>1</v>
      </c>
      <c r="P73" s="236"/>
      <c r="Q73" s="15">
        <v>0</v>
      </c>
      <c r="R73" s="15">
        <f t="shared" si="37"/>
        <v>1</v>
      </c>
      <c r="S73" s="15">
        <f t="shared" si="38"/>
        <v>2</v>
      </c>
      <c r="T73" s="15">
        <f t="shared" si="39"/>
        <v>3</v>
      </c>
      <c r="U73" s="15">
        <f t="shared" si="40"/>
        <v>6</v>
      </c>
      <c r="V73" s="15">
        <f t="shared" si="41"/>
        <v>10</v>
      </c>
      <c r="W73" s="13"/>
      <c r="X73" s="15">
        <f t="shared" si="47"/>
        <v>0</v>
      </c>
      <c r="Y73" s="15">
        <f t="shared" si="47"/>
        <v>0</v>
      </c>
      <c r="Z73" s="15">
        <f t="shared" si="47"/>
        <v>0</v>
      </c>
      <c r="AA73" s="15">
        <f t="shared" si="47"/>
        <v>0</v>
      </c>
      <c r="AB73" s="15">
        <f t="shared" si="48"/>
        <v>0</v>
      </c>
      <c r="AC73" s="15">
        <f t="shared" si="48"/>
        <v>10</v>
      </c>
      <c r="AD73" s="15">
        <f t="shared" si="49"/>
        <v>10</v>
      </c>
      <c r="AE73" s="222"/>
    </row>
    <row r="74" spans="1:31" ht="91.5" customHeight="1" x14ac:dyDescent="0.25">
      <c r="A74" s="214"/>
      <c r="B74" s="211"/>
      <c r="C74" s="235"/>
      <c r="D74" s="234"/>
      <c r="E74" s="235"/>
      <c r="F74" s="257"/>
      <c r="G74" s="43">
        <v>21</v>
      </c>
      <c r="H74" s="37" t="s">
        <v>191</v>
      </c>
      <c r="I74" s="223"/>
      <c r="J74" s="15"/>
      <c r="K74" s="15"/>
      <c r="L74" s="15"/>
      <c r="M74" s="15"/>
      <c r="N74" s="15"/>
      <c r="O74" s="15">
        <v>1</v>
      </c>
      <c r="P74" s="236"/>
      <c r="Q74" s="15">
        <v>0</v>
      </c>
      <c r="R74" s="15">
        <f t="shared" si="37"/>
        <v>1</v>
      </c>
      <c r="S74" s="15">
        <f t="shared" si="38"/>
        <v>2</v>
      </c>
      <c r="T74" s="15">
        <f t="shared" si="39"/>
        <v>3</v>
      </c>
      <c r="U74" s="15">
        <f t="shared" si="40"/>
        <v>6</v>
      </c>
      <c r="V74" s="15">
        <f t="shared" si="41"/>
        <v>10</v>
      </c>
      <c r="W74" s="13"/>
      <c r="X74" s="15">
        <f t="shared" si="47"/>
        <v>0</v>
      </c>
      <c r="Y74" s="15">
        <f t="shared" si="47"/>
        <v>0</v>
      </c>
      <c r="Z74" s="15">
        <f t="shared" si="47"/>
        <v>0</v>
      </c>
      <c r="AA74" s="15">
        <f t="shared" si="47"/>
        <v>0</v>
      </c>
      <c r="AB74" s="15">
        <f t="shared" si="48"/>
        <v>0</v>
      </c>
      <c r="AC74" s="15">
        <f t="shared" si="48"/>
        <v>10</v>
      </c>
      <c r="AD74" s="15">
        <f t="shared" si="49"/>
        <v>10</v>
      </c>
      <c r="AE74" s="222"/>
    </row>
    <row r="75" spans="1:31" ht="95.25" customHeight="1" x14ac:dyDescent="0.25">
      <c r="A75" s="215"/>
      <c r="B75" s="212"/>
      <c r="C75" s="233"/>
      <c r="D75" s="231"/>
      <c r="E75" s="233"/>
      <c r="F75" s="238"/>
      <c r="G75" s="43">
        <v>22</v>
      </c>
      <c r="H75" s="37" t="s">
        <v>192</v>
      </c>
      <c r="I75" s="223"/>
      <c r="J75" s="15"/>
      <c r="K75" s="15"/>
      <c r="L75" s="15"/>
      <c r="M75" s="15"/>
      <c r="N75" s="15"/>
      <c r="O75" s="15">
        <v>1</v>
      </c>
      <c r="P75" s="236"/>
      <c r="Q75" s="15">
        <v>0</v>
      </c>
      <c r="R75" s="15">
        <f t="shared" si="37"/>
        <v>1</v>
      </c>
      <c r="S75" s="15">
        <f t="shared" si="38"/>
        <v>2</v>
      </c>
      <c r="T75" s="15">
        <f t="shared" si="39"/>
        <v>3</v>
      </c>
      <c r="U75" s="15">
        <f t="shared" si="40"/>
        <v>6</v>
      </c>
      <c r="V75" s="15">
        <f t="shared" si="41"/>
        <v>10</v>
      </c>
      <c r="W75" s="13"/>
      <c r="X75" s="15">
        <f t="shared" si="47"/>
        <v>0</v>
      </c>
      <c r="Y75" s="15">
        <f t="shared" si="47"/>
        <v>0</v>
      </c>
      <c r="Z75" s="15">
        <f t="shared" si="47"/>
        <v>0</v>
      </c>
      <c r="AA75" s="15">
        <f t="shared" si="47"/>
        <v>0</v>
      </c>
      <c r="AB75" s="15">
        <f t="shared" si="48"/>
        <v>0</v>
      </c>
      <c r="AC75" s="15">
        <f t="shared" si="48"/>
        <v>10</v>
      </c>
      <c r="AD75" s="15">
        <f t="shared" si="49"/>
        <v>10</v>
      </c>
      <c r="AE75" s="222"/>
    </row>
    <row r="76" spans="1:31" ht="135" customHeight="1" x14ac:dyDescent="0.25">
      <c r="A76" s="46">
        <v>4</v>
      </c>
      <c r="B76" s="47" t="s">
        <v>40</v>
      </c>
      <c r="C76" s="42"/>
      <c r="D76" s="37" t="s">
        <v>196</v>
      </c>
      <c r="E76" s="43"/>
      <c r="F76" s="37" t="s">
        <v>197</v>
      </c>
      <c r="G76" s="43">
        <v>1</v>
      </c>
      <c r="H76" s="37" t="s">
        <v>198</v>
      </c>
      <c r="I76" s="37" t="s">
        <v>291</v>
      </c>
      <c r="J76" s="15"/>
      <c r="K76" s="15"/>
      <c r="L76" s="15"/>
      <c r="M76" s="15"/>
      <c r="N76" s="15"/>
      <c r="O76" s="15">
        <v>1</v>
      </c>
      <c r="P76" s="236"/>
      <c r="Q76" s="15">
        <v>0</v>
      </c>
      <c r="R76" s="15">
        <f>60*0.1</f>
        <v>6</v>
      </c>
      <c r="S76" s="15">
        <f>60*0.2</f>
        <v>12</v>
      </c>
      <c r="T76" s="15">
        <f>60*0.3</f>
        <v>18</v>
      </c>
      <c r="U76" s="15">
        <f>60*0.6</f>
        <v>36</v>
      </c>
      <c r="V76" s="15">
        <f>60*1</f>
        <v>60</v>
      </c>
      <c r="W76" s="13"/>
      <c r="X76" s="15">
        <f t="shared" si="47"/>
        <v>0</v>
      </c>
      <c r="Y76" s="15">
        <f t="shared" si="47"/>
        <v>0</v>
      </c>
      <c r="Z76" s="15">
        <f t="shared" si="47"/>
        <v>0</v>
      </c>
      <c r="AA76" s="15">
        <f t="shared" si="47"/>
        <v>0</v>
      </c>
      <c r="AB76" s="15">
        <f t="shared" si="48"/>
        <v>0</v>
      </c>
      <c r="AC76" s="15">
        <f t="shared" si="48"/>
        <v>60</v>
      </c>
      <c r="AD76" s="15">
        <f t="shared" si="49"/>
        <v>60</v>
      </c>
      <c r="AE76" s="40">
        <f>SUM(AD76)</f>
        <v>60</v>
      </c>
    </row>
    <row r="77" spans="1:31" ht="72" customHeight="1" x14ac:dyDescent="0.25">
      <c r="A77" s="213">
        <v>5</v>
      </c>
      <c r="B77" s="210" t="s">
        <v>41</v>
      </c>
      <c r="C77" s="232"/>
      <c r="D77" s="230" t="s">
        <v>199</v>
      </c>
      <c r="E77" s="232"/>
      <c r="F77" s="230" t="s">
        <v>200</v>
      </c>
      <c r="G77" s="43">
        <v>1</v>
      </c>
      <c r="H77" s="37" t="s">
        <v>201</v>
      </c>
      <c r="I77" s="223" t="s">
        <v>296</v>
      </c>
      <c r="J77" s="15"/>
      <c r="K77" s="15"/>
      <c r="L77" s="15"/>
      <c r="M77" s="15"/>
      <c r="N77" s="15"/>
      <c r="O77" s="15">
        <v>1</v>
      </c>
      <c r="P77" s="236"/>
      <c r="Q77" s="15">
        <v>0</v>
      </c>
      <c r="R77" s="15">
        <f>30*0.1</f>
        <v>3</v>
      </c>
      <c r="S77" s="15">
        <f>30*0.2</f>
        <v>6</v>
      </c>
      <c r="T77" s="15">
        <f>30*0.3</f>
        <v>9</v>
      </c>
      <c r="U77" s="15">
        <f>30*0.6</f>
        <v>18</v>
      </c>
      <c r="V77" s="15">
        <f>30*1</f>
        <v>30</v>
      </c>
      <c r="W77" s="13"/>
      <c r="X77" s="15">
        <f t="shared" si="47"/>
        <v>0</v>
      </c>
      <c r="Y77" s="15">
        <f t="shared" si="47"/>
        <v>0</v>
      </c>
      <c r="Z77" s="15">
        <f t="shared" si="47"/>
        <v>0</v>
      </c>
      <c r="AA77" s="15">
        <f t="shared" si="47"/>
        <v>0</v>
      </c>
      <c r="AB77" s="15">
        <f t="shared" si="48"/>
        <v>0</v>
      </c>
      <c r="AC77" s="15">
        <f t="shared" si="48"/>
        <v>30</v>
      </c>
      <c r="AD77" s="15">
        <f t="shared" si="49"/>
        <v>30</v>
      </c>
      <c r="AE77" s="222">
        <f>SUM(AD77:AD82)</f>
        <v>130</v>
      </c>
    </row>
    <row r="78" spans="1:31" ht="44.25" customHeight="1" x14ac:dyDescent="0.25">
      <c r="A78" s="214"/>
      <c r="B78" s="211"/>
      <c r="C78" s="235"/>
      <c r="D78" s="234"/>
      <c r="E78" s="235"/>
      <c r="F78" s="234"/>
      <c r="G78" s="43">
        <v>2</v>
      </c>
      <c r="H78" s="37" t="s">
        <v>202</v>
      </c>
      <c r="I78" s="223"/>
      <c r="J78" s="15"/>
      <c r="K78" s="15"/>
      <c r="L78" s="15"/>
      <c r="M78" s="15"/>
      <c r="N78" s="15"/>
      <c r="O78" s="15">
        <v>1</v>
      </c>
      <c r="P78" s="236"/>
      <c r="Q78" s="15">
        <v>0</v>
      </c>
      <c r="R78" s="15">
        <f>20*0.1</f>
        <v>2</v>
      </c>
      <c r="S78" s="15">
        <f>20*0.2</f>
        <v>4</v>
      </c>
      <c r="T78" s="15">
        <f>20*0.3</f>
        <v>6</v>
      </c>
      <c r="U78" s="15">
        <f>20*0.6</f>
        <v>12</v>
      </c>
      <c r="V78" s="15">
        <f>20*1</f>
        <v>20</v>
      </c>
      <c r="W78" s="13"/>
      <c r="X78" s="15">
        <f t="shared" si="47"/>
        <v>0</v>
      </c>
      <c r="Y78" s="15">
        <f t="shared" si="47"/>
        <v>0</v>
      </c>
      <c r="Z78" s="15">
        <f t="shared" si="47"/>
        <v>0</v>
      </c>
      <c r="AA78" s="15">
        <f t="shared" si="47"/>
        <v>0</v>
      </c>
      <c r="AB78" s="15">
        <f t="shared" si="48"/>
        <v>0</v>
      </c>
      <c r="AC78" s="15">
        <f t="shared" si="48"/>
        <v>20</v>
      </c>
      <c r="AD78" s="15">
        <f t="shared" si="49"/>
        <v>20</v>
      </c>
      <c r="AE78" s="222"/>
    </row>
    <row r="79" spans="1:31" ht="48" customHeight="1" x14ac:dyDescent="0.25">
      <c r="A79" s="214"/>
      <c r="B79" s="211"/>
      <c r="C79" s="233"/>
      <c r="D79" s="231"/>
      <c r="E79" s="233"/>
      <c r="F79" s="231"/>
      <c r="G79" s="43">
        <v>3</v>
      </c>
      <c r="H79" s="37" t="s">
        <v>203</v>
      </c>
      <c r="I79" s="223"/>
      <c r="J79" s="15"/>
      <c r="K79" s="15"/>
      <c r="L79" s="15"/>
      <c r="M79" s="15"/>
      <c r="N79" s="15"/>
      <c r="O79" s="15">
        <v>1</v>
      </c>
      <c r="P79" s="236"/>
      <c r="Q79" s="15">
        <v>0</v>
      </c>
      <c r="R79" s="15">
        <f t="shared" ref="R79:R82" si="50">20*0.1</f>
        <v>2</v>
      </c>
      <c r="S79" s="15">
        <f t="shared" ref="S79:S82" si="51">20*0.2</f>
        <v>4</v>
      </c>
      <c r="T79" s="15">
        <f t="shared" ref="T79:T82" si="52">20*0.3</f>
        <v>6</v>
      </c>
      <c r="U79" s="15">
        <f t="shared" ref="U79:U82" si="53">20*0.6</f>
        <v>12</v>
      </c>
      <c r="V79" s="15">
        <f t="shared" ref="V79:V82" si="54">20*1</f>
        <v>20</v>
      </c>
      <c r="W79" s="13"/>
      <c r="X79" s="15">
        <f t="shared" si="47"/>
        <v>0</v>
      </c>
      <c r="Y79" s="15">
        <f t="shared" si="47"/>
        <v>0</v>
      </c>
      <c r="Z79" s="15">
        <f t="shared" si="47"/>
        <v>0</v>
      </c>
      <c r="AA79" s="15">
        <f t="shared" si="47"/>
        <v>0</v>
      </c>
      <c r="AB79" s="15">
        <f t="shared" si="48"/>
        <v>0</v>
      </c>
      <c r="AC79" s="15">
        <f t="shared" si="48"/>
        <v>20</v>
      </c>
      <c r="AD79" s="15">
        <f t="shared" si="49"/>
        <v>20</v>
      </c>
      <c r="AE79" s="222"/>
    </row>
    <row r="80" spans="1:31" ht="122.25" customHeight="1" x14ac:dyDescent="0.25">
      <c r="A80" s="214"/>
      <c r="B80" s="211"/>
      <c r="C80" s="232"/>
      <c r="D80" s="237" t="s">
        <v>204</v>
      </c>
      <c r="E80" s="232"/>
      <c r="F80" s="230" t="s">
        <v>205</v>
      </c>
      <c r="G80" s="43">
        <v>4</v>
      </c>
      <c r="H80" s="37" t="s">
        <v>353</v>
      </c>
      <c r="I80" s="223" t="s">
        <v>296</v>
      </c>
      <c r="J80" s="15"/>
      <c r="K80" s="15"/>
      <c r="L80" s="15"/>
      <c r="M80" s="15"/>
      <c r="N80" s="15"/>
      <c r="O80" s="15">
        <v>1</v>
      </c>
      <c r="P80" s="236"/>
      <c r="Q80" s="15">
        <v>0</v>
      </c>
      <c r="R80" s="15">
        <f t="shared" si="50"/>
        <v>2</v>
      </c>
      <c r="S80" s="15">
        <f t="shared" si="51"/>
        <v>4</v>
      </c>
      <c r="T80" s="15">
        <f t="shared" si="52"/>
        <v>6</v>
      </c>
      <c r="U80" s="15">
        <f t="shared" si="53"/>
        <v>12</v>
      </c>
      <c r="V80" s="15">
        <f t="shared" si="54"/>
        <v>20</v>
      </c>
      <c r="W80" s="13"/>
      <c r="X80" s="15">
        <f t="shared" si="47"/>
        <v>0</v>
      </c>
      <c r="Y80" s="15">
        <f t="shared" si="47"/>
        <v>0</v>
      </c>
      <c r="Z80" s="15">
        <f t="shared" si="47"/>
        <v>0</v>
      </c>
      <c r="AA80" s="15">
        <f t="shared" si="47"/>
        <v>0</v>
      </c>
      <c r="AB80" s="15">
        <f t="shared" si="48"/>
        <v>0</v>
      </c>
      <c r="AC80" s="15">
        <f t="shared" si="48"/>
        <v>20</v>
      </c>
      <c r="AD80" s="15">
        <f t="shared" si="49"/>
        <v>20</v>
      </c>
      <c r="AE80" s="222"/>
    </row>
    <row r="81" spans="1:31" ht="100.5" customHeight="1" x14ac:dyDescent="0.25">
      <c r="A81" s="214"/>
      <c r="B81" s="211"/>
      <c r="C81" s="233"/>
      <c r="D81" s="238"/>
      <c r="E81" s="233"/>
      <c r="F81" s="231"/>
      <c r="G81" s="43">
        <v>5</v>
      </c>
      <c r="H81" s="37" t="s">
        <v>206</v>
      </c>
      <c r="I81" s="223"/>
      <c r="J81" s="15"/>
      <c r="K81" s="15"/>
      <c r="L81" s="15"/>
      <c r="M81" s="15"/>
      <c r="N81" s="15"/>
      <c r="O81" s="15">
        <v>1</v>
      </c>
      <c r="P81" s="236"/>
      <c r="Q81" s="15">
        <v>0</v>
      </c>
      <c r="R81" s="15">
        <f t="shared" si="50"/>
        <v>2</v>
      </c>
      <c r="S81" s="15">
        <f t="shared" si="51"/>
        <v>4</v>
      </c>
      <c r="T81" s="15">
        <f t="shared" si="52"/>
        <v>6</v>
      </c>
      <c r="U81" s="15">
        <f t="shared" si="53"/>
        <v>12</v>
      </c>
      <c r="V81" s="15">
        <f t="shared" si="54"/>
        <v>20</v>
      </c>
      <c r="W81" s="13"/>
      <c r="X81" s="15">
        <f t="shared" si="47"/>
        <v>0</v>
      </c>
      <c r="Y81" s="15">
        <f t="shared" si="47"/>
        <v>0</v>
      </c>
      <c r="Z81" s="15">
        <f t="shared" si="47"/>
        <v>0</v>
      </c>
      <c r="AA81" s="15">
        <f t="shared" si="47"/>
        <v>0</v>
      </c>
      <c r="AB81" s="15">
        <f t="shared" si="48"/>
        <v>0</v>
      </c>
      <c r="AC81" s="15">
        <f t="shared" si="48"/>
        <v>20</v>
      </c>
      <c r="AD81" s="15">
        <f t="shared" si="49"/>
        <v>20</v>
      </c>
      <c r="AE81" s="222"/>
    </row>
    <row r="82" spans="1:31" ht="146.25" customHeight="1" x14ac:dyDescent="0.25">
      <c r="A82" s="215"/>
      <c r="B82" s="212"/>
      <c r="C82" s="42"/>
      <c r="D82" s="28" t="s">
        <v>207</v>
      </c>
      <c r="E82" s="43"/>
      <c r="F82" s="28" t="s">
        <v>208</v>
      </c>
      <c r="G82" s="43">
        <v>6</v>
      </c>
      <c r="H82" s="37" t="s">
        <v>209</v>
      </c>
      <c r="I82" s="37" t="s">
        <v>296</v>
      </c>
      <c r="J82" s="15"/>
      <c r="K82" s="15"/>
      <c r="L82" s="15"/>
      <c r="M82" s="15"/>
      <c r="N82" s="15"/>
      <c r="O82" s="15">
        <v>1</v>
      </c>
      <c r="P82" s="236"/>
      <c r="Q82" s="15">
        <v>0</v>
      </c>
      <c r="R82" s="15">
        <f t="shared" si="50"/>
        <v>2</v>
      </c>
      <c r="S82" s="15">
        <f t="shared" si="51"/>
        <v>4</v>
      </c>
      <c r="T82" s="15">
        <f t="shared" si="52"/>
        <v>6</v>
      </c>
      <c r="U82" s="15">
        <f t="shared" si="53"/>
        <v>12</v>
      </c>
      <c r="V82" s="15">
        <f t="shared" si="54"/>
        <v>20</v>
      </c>
      <c r="W82" s="13"/>
      <c r="X82" s="15">
        <f t="shared" si="47"/>
        <v>0</v>
      </c>
      <c r="Y82" s="15">
        <f t="shared" si="47"/>
        <v>0</v>
      </c>
      <c r="Z82" s="15">
        <f t="shared" si="47"/>
        <v>0</v>
      </c>
      <c r="AA82" s="15">
        <f t="shared" si="47"/>
        <v>0</v>
      </c>
      <c r="AB82" s="15">
        <f t="shared" si="48"/>
        <v>0</v>
      </c>
      <c r="AC82" s="15">
        <f t="shared" si="48"/>
        <v>20</v>
      </c>
      <c r="AD82" s="15">
        <f t="shared" si="49"/>
        <v>20</v>
      </c>
      <c r="AE82" s="222"/>
    </row>
    <row r="83" spans="1:31" ht="108" customHeight="1" x14ac:dyDescent="0.25">
      <c r="A83" s="213">
        <v>6</v>
      </c>
      <c r="B83" s="210" t="s">
        <v>42</v>
      </c>
      <c r="C83" s="232"/>
      <c r="D83" s="230" t="s">
        <v>210</v>
      </c>
      <c r="E83" s="232"/>
      <c r="F83" s="230" t="s">
        <v>211</v>
      </c>
      <c r="G83" s="43">
        <v>1</v>
      </c>
      <c r="H83" s="37" t="s">
        <v>212</v>
      </c>
      <c r="I83" s="223" t="s">
        <v>338</v>
      </c>
      <c r="J83" s="15"/>
      <c r="K83" s="15"/>
      <c r="L83" s="15"/>
      <c r="M83" s="15"/>
      <c r="N83" s="15"/>
      <c r="O83" s="15">
        <v>1</v>
      </c>
      <c r="P83" s="236"/>
      <c r="Q83" s="15">
        <v>0</v>
      </c>
      <c r="R83" s="15">
        <f>30*0.1</f>
        <v>3</v>
      </c>
      <c r="S83" s="15">
        <f>30*0.2</f>
        <v>6</v>
      </c>
      <c r="T83" s="15">
        <f>30*0.3</f>
        <v>9</v>
      </c>
      <c r="U83" s="15">
        <f>30*0.6</f>
        <v>18</v>
      </c>
      <c r="V83" s="15">
        <f>30*1</f>
        <v>30</v>
      </c>
      <c r="W83" s="13"/>
      <c r="X83" s="15">
        <f t="shared" si="47"/>
        <v>0</v>
      </c>
      <c r="Y83" s="15">
        <f t="shared" si="47"/>
        <v>0</v>
      </c>
      <c r="Z83" s="15">
        <f t="shared" si="47"/>
        <v>0</v>
      </c>
      <c r="AA83" s="15">
        <f t="shared" si="47"/>
        <v>0</v>
      </c>
      <c r="AB83" s="15">
        <f t="shared" si="48"/>
        <v>0</v>
      </c>
      <c r="AC83" s="15">
        <f t="shared" si="48"/>
        <v>30</v>
      </c>
      <c r="AD83" s="15">
        <f t="shared" si="49"/>
        <v>30</v>
      </c>
      <c r="AE83" s="222">
        <f>SUM(AD83:AD93)</f>
        <v>340</v>
      </c>
    </row>
    <row r="84" spans="1:31" ht="255" customHeight="1" x14ac:dyDescent="0.25">
      <c r="A84" s="214"/>
      <c r="B84" s="211"/>
      <c r="C84" s="235"/>
      <c r="D84" s="234"/>
      <c r="E84" s="235"/>
      <c r="F84" s="234"/>
      <c r="G84" s="43">
        <v>2</v>
      </c>
      <c r="H84" s="37" t="s">
        <v>213</v>
      </c>
      <c r="I84" s="223"/>
      <c r="J84" s="15"/>
      <c r="K84" s="15"/>
      <c r="L84" s="15"/>
      <c r="M84" s="15"/>
      <c r="N84" s="15"/>
      <c r="O84" s="15">
        <v>1</v>
      </c>
      <c r="P84" s="236"/>
      <c r="Q84" s="15">
        <v>0</v>
      </c>
      <c r="R84" s="15">
        <f t="shared" ref="R84:R99" si="55">30*0.1</f>
        <v>3</v>
      </c>
      <c r="S84" s="15">
        <f t="shared" ref="S84:S99" si="56">30*0.2</f>
        <v>6</v>
      </c>
      <c r="T84" s="15">
        <f t="shared" ref="T84:T99" si="57">30*0.3</f>
        <v>9</v>
      </c>
      <c r="U84" s="15">
        <f t="shared" ref="U84:U99" si="58">30*0.6</f>
        <v>18</v>
      </c>
      <c r="V84" s="15">
        <f t="shared" ref="V84:V99" si="59">30*1</f>
        <v>30</v>
      </c>
      <c r="W84" s="13"/>
      <c r="X84" s="15">
        <f t="shared" si="47"/>
        <v>0</v>
      </c>
      <c r="Y84" s="15">
        <f t="shared" si="47"/>
        <v>0</v>
      </c>
      <c r="Z84" s="15">
        <f t="shared" si="47"/>
        <v>0</v>
      </c>
      <c r="AA84" s="15">
        <f t="shared" si="47"/>
        <v>0</v>
      </c>
      <c r="AB84" s="15">
        <f t="shared" si="48"/>
        <v>0</v>
      </c>
      <c r="AC84" s="15">
        <f t="shared" si="48"/>
        <v>30</v>
      </c>
      <c r="AD84" s="15">
        <f t="shared" si="49"/>
        <v>30</v>
      </c>
      <c r="AE84" s="222"/>
    </row>
    <row r="85" spans="1:31" ht="69" customHeight="1" x14ac:dyDescent="0.25">
      <c r="A85" s="214"/>
      <c r="B85" s="211"/>
      <c r="C85" s="235"/>
      <c r="D85" s="234"/>
      <c r="E85" s="235"/>
      <c r="F85" s="234"/>
      <c r="G85" s="43">
        <v>3</v>
      </c>
      <c r="H85" s="37" t="s">
        <v>214</v>
      </c>
      <c r="I85" s="223"/>
      <c r="J85" s="15"/>
      <c r="K85" s="15"/>
      <c r="L85" s="15"/>
      <c r="M85" s="15"/>
      <c r="N85" s="15"/>
      <c r="O85" s="15">
        <v>1</v>
      </c>
      <c r="P85" s="236"/>
      <c r="Q85" s="15">
        <v>0</v>
      </c>
      <c r="R85" s="15">
        <f t="shared" si="55"/>
        <v>3</v>
      </c>
      <c r="S85" s="15">
        <f t="shared" si="56"/>
        <v>6</v>
      </c>
      <c r="T85" s="15">
        <f t="shared" si="57"/>
        <v>9</v>
      </c>
      <c r="U85" s="15">
        <f t="shared" si="58"/>
        <v>18</v>
      </c>
      <c r="V85" s="15">
        <f t="shared" si="59"/>
        <v>30</v>
      </c>
      <c r="W85" s="13"/>
      <c r="X85" s="15">
        <f t="shared" si="47"/>
        <v>0</v>
      </c>
      <c r="Y85" s="15">
        <f t="shared" si="47"/>
        <v>0</v>
      </c>
      <c r="Z85" s="15">
        <f t="shared" si="47"/>
        <v>0</v>
      </c>
      <c r="AA85" s="15">
        <f t="shared" si="47"/>
        <v>0</v>
      </c>
      <c r="AB85" s="15">
        <f t="shared" si="48"/>
        <v>0</v>
      </c>
      <c r="AC85" s="15">
        <f t="shared" si="48"/>
        <v>30</v>
      </c>
      <c r="AD85" s="15">
        <f t="shared" si="49"/>
        <v>30</v>
      </c>
      <c r="AE85" s="222"/>
    </row>
    <row r="86" spans="1:31" ht="167.25" customHeight="1" x14ac:dyDescent="0.25">
      <c r="A86" s="214"/>
      <c r="B86" s="211"/>
      <c r="C86" s="235"/>
      <c r="D86" s="234"/>
      <c r="E86" s="235"/>
      <c r="F86" s="234"/>
      <c r="G86" s="43">
        <v>4</v>
      </c>
      <c r="H86" s="37" t="s">
        <v>215</v>
      </c>
      <c r="I86" s="223"/>
      <c r="J86" s="15"/>
      <c r="K86" s="15"/>
      <c r="L86" s="15"/>
      <c r="M86" s="15"/>
      <c r="N86" s="15"/>
      <c r="O86" s="15">
        <v>1</v>
      </c>
      <c r="P86" s="236"/>
      <c r="Q86" s="15">
        <v>0</v>
      </c>
      <c r="R86" s="15">
        <f t="shared" si="55"/>
        <v>3</v>
      </c>
      <c r="S86" s="15">
        <f t="shared" si="56"/>
        <v>6</v>
      </c>
      <c r="T86" s="15">
        <f t="shared" si="57"/>
        <v>9</v>
      </c>
      <c r="U86" s="15">
        <f t="shared" si="58"/>
        <v>18</v>
      </c>
      <c r="V86" s="15">
        <f t="shared" si="59"/>
        <v>30</v>
      </c>
      <c r="W86" s="13"/>
      <c r="X86" s="15">
        <f t="shared" si="47"/>
        <v>0</v>
      </c>
      <c r="Y86" s="15">
        <f t="shared" si="47"/>
        <v>0</v>
      </c>
      <c r="Z86" s="15">
        <f t="shared" si="47"/>
        <v>0</v>
      </c>
      <c r="AA86" s="15">
        <f t="shared" si="47"/>
        <v>0</v>
      </c>
      <c r="AB86" s="15">
        <f t="shared" si="48"/>
        <v>0</v>
      </c>
      <c r="AC86" s="15">
        <f t="shared" si="48"/>
        <v>30</v>
      </c>
      <c r="AD86" s="15">
        <f t="shared" si="49"/>
        <v>30</v>
      </c>
      <c r="AE86" s="222"/>
    </row>
    <row r="87" spans="1:31" ht="81.75" customHeight="1" x14ac:dyDescent="0.25">
      <c r="A87" s="214"/>
      <c r="B87" s="211"/>
      <c r="C87" s="233"/>
      <c r="D87" s="231"/>
      <c r="E87" s="233"/>
      <c r="F87" s="231"/>
      <c r="G87" s="43">
        <v>5</v>
      </c>
      <c r="H87" s="37" t="s">
        <v>216</v>
      </c>
      <c r="I87" s="223"/>
      <c r="J87" s="15"/>
      <c r="K87" s="15"/>
      <c r="L87" s="15"/>
      <c r="M87" s="15"/>
      <c r="N87" s="15"/>
      <c r="O87" s="15">
        <v>1</v>
      </c>
      <c r="P87" s="236"/>
      <c r="Q87" s="15">
        <v>0</v>
      </c>
      <c r="R87" s="15">
        <f t="shared" si="55"/>
        <v>3</v>
      </c>
      <c r="S87" s="15">
        <f t="shared" si="56"/>
        <v>6</v>
      </c>
      <c r="T87" s="15">
        <f t="shared" si="57"/>
        <v>9</v>
      </c>
      <c r="U87" s="15">
        <f t="shared" si="58"/>
        <v>18</v>
      </c>
      <c r="V87" s="15">
        <f t="shared" si="59"/>
        <v>30</v>
      </c>
      <c r="W87" s="13"/>
      <c r="X87" s="15">
        <f t="shared" si="47"/>
        <v>0</v>
      </c>
      <c r="Y87" s="15">
        <f t="shared" si="47"/>
        <v>0</v>
      </c>
      <c r="Z87" s="15">
        <f t="shared" si="47"/>
        <v>0</v>
      </c>
      <c r="AA87" s="15">
        <f t="shared" si="47"/>
        <v>0</v>
      </c>
      <c r="AB87" s="15">
        <f t="shared" si="48"/>
        <v>0</v>
      </c>
      <c r="AC87" s="15">
        <f t="shared" si="48"/>
        <v>30</v>
      </c>
      <c r="AD87" s="15">
        <f t="shared" si="49"/>
        <v>30</v>
      </c>
      <c r="AE87" s="222"/>
    </row>
    <row r="88" spans="1:31" ht="182.25" customHeight="1" x14ac:dyDescent="0.25">
      <c r="A88" s="214"/>
      <c r="B88" s="211"/>
      <c r="C88" s="232"/>
      <c r="D88" s="230" t="s">
        <v>217</v>
      </c>
      <c r="E88" s="232"/>
      <c r="F88" s="230" t="s">
        <v>218</v>
      </c>
      <c r="G88" s="43">
        <v>6</v>
      </c>
      <c r="H88" s="37" t="s">
        <v>219</v>
      </c>
      <c r="I88" s="223" t="s">
        <v>339</v>
      </c>
      <c r="J88" s="15"/>
      <c r="K88" s="15"/>
      <c r="L88" s="15"/>
      <c r="M88" s="15"/>
      <c r="N88" s="15"/>
      <c r="O88" s="15">
        <v>1</v>
      </c>
      <c r="P88" s="236"/>
      <c r="Q88" s="15">
        <v>0</v>
      </c>
      <c r="R88" s="15">
        <f t="shared" si="55"/>
        <v>3</v>
      </c>
      <c r="S88" s="15">
        <f t="shared" si="56"/>
        <v>6</v>
      </c>
      <c r="T88" s="15">
        <f t="shared" si="57"/>
        <v>9</v>
      </c>
      <c r="U88" s="15">
        <f t="shared" si="58"/>
        <v>18</v>
      </c>
      <c r="V88" s="15">
        <f t="shared" si="59"/>
        <v>30</v>
      </c>
      <c r="W88" s="13"/>
      <c r="X88" s="15">
        <f t="shared" si="47"/>
        <v>0</v>
      </c>
      <c r="Y88" s="15">
        <f t="shared" si="47"/>
        <v>0</v>
      </c>
      <c r="Z88" s="15">
        <f t="shared" si="47"/>
        <v>0</v>
      </c>
      <c r="AA88" s="15">
        <f t="shared" si="47"/>
        <v>0</v>
      </c>
      <c r="AB88" s="15">
        <f t="shared" si="48"/>
        <v>0</v>
      </c>
      <c r="AC88" s="15">
        <f t="shared" si="48"/>
        <v>30</v>
      </c>
      <c r="AD88" s="15">
        <f t="shared" si="49"/>
        <v>30</v>
      </c>
      <c r="AE88" s="222"/>
    </row>
    <row r="89" spans="1:31" ht="70.5" customHeight="1" x14ac:dyDescent="0.25">
      <c r="A89" s="214"/>
      <c r="B89" s="211"/>
      <c r="C89" s="235"/>
      <c r="D89" s="234"/>
      <c r="E89" s="235"/>
      <c r="F89" s="234"/>
      <c r="G89" s="43">
        <v>7</v>
      </c>
      <c r="H89" s="37" t="s">
        <v>220</v>
      </c>
      <c r="I89" s="223"/>
      <c r="J89" s="15"/>
      <c r="K89" s="15"/>
      <c r="L89" s="15"/>
      <c r="M89" s="15"/>
      <c r="N89" s="15"/>
      <c r="O89" s="15">
        <v>1</v>
      </c>
      <c r="P89" s="236"/>
      <c r="Q89" s="15">
        <v>0</v>
      </c>
      <c r="R89" s="15">
        <f t="shared" si="55"/>
        <v>3</v>
      </c>
      <c r="S89" s="15">
        <f t="shared" si="56"/>
        <v>6</v>
      </c>
      <c r="T89" s="15">
        <f t="shared" si="57"/>
        <v>9</v>
      </c>
      <c r="U89" s="15">
        <f t="shared" si="58"/>
        <v>18</v>
      </c>
      <c r="V89" s="15">
        <f t="shared" si="59"/>
        <v>30</v>
      </c>
      <c r="W89" s="13"/>
      <c r="X89" s="15">
        <f t="shared" si="47"/>
        <v>0</v>
      </c>
      <c r="Y89" s="15">
        <f t="shared" si="47"/>
        <v>0</v>
      </c>
      <c r="Z89" s="15">
        <f t="shared" si="47"/>
        <v>0</v>
      </c>
      <c r="AA89" s="15">
        <f t="shared" si="47"/>
        <v>0</v>
      </c>
      <c r="AB89" s="15">
        <f t="shared" si="48"/>
        <v>0</v>
      </c>
      <c r="AC89" s="15">
        <f t="shared" si="48"/>
        <v>30</v>
      </c>
      <c r="AD89" s="15">
        <f t="shared" si="49"/>
        <v>30</v>
      </c>
      <c r="AE89" s="222"/>
    </row>
    <row r="90" spans="1:31" ht="79.5" customHeight="1" x14ac:dyDescent="0.25">
      <c r="A90" s="214"/>
      <c r="B90" s="211"/>
      <c r="C90" s="235"/>
      <c r="D90" s="234"/>
      <c r="E90" s="235"/>
      <c r="F90" s="234"/>
      <c r="G90" s="43">
        <v>8</v>
      </c>
      <c r="H90" s="37" t="s">
        <v>221</v>
      </c>
      <c r="I90" s="223"/>
      <c r="J90" s="15"/>
      <c r="K90" s="15"/>
      <c r="L90" s="15"/>
      <c r="M90" s="15"/>
      <c r="N90" s="15"/>
      <c r="O90" s="15">
        <v>1</v>
      </c>
      <c r="P90" s="236"/>
      <c r="Q90" s="15">
        <v>0</v>
      </c>
      <c r="R90" s="15">
        <f t="shared" si="55"/>
        <v>3</v>
      </c>
      <c r="S90" s="15">
        <f t="shared" si="56"/>
        <v>6</v>
      </c>
      <c r="T90" s="15">
        <f t="shared" si="57"/>
        <v>9</v>
      </c>
      <c r="U90" s="15">
        <f t="shared" si="58"/>
        <v>18</v>
      </c>
      <c r="V90" s="15">
        <f t="shared" si="59"/>
        <v>30</v>
      </c>
      <c r="W90" s="13"/>
      <c r="X90" s="15">
        <f t="shared" si="47"/>
        <v>0</v>
      </c>
      <c r="Y90" s="15">
        <f t="shared" si="47"/>
        <v>0</v>
      </c>
      <c r="Z90" s="15">
        <f t="shared" si="47"/>
        <v>0</v>
      </c>
      <c r="AA90" s="15">
        <f t="shared" si="47"/>
        <v>0</v>
      </c>
      <c r="AB90" s="15">
        <f t="shared" si="48"/>
        <v>0</v>
      </c>
      <c r="AC90" s="15">
        <f t="shared" si="48"/>
        <v>30</v>
      </c>
      <c r="AD90" s="15">
        <f t="shared" si="49"/>
        <v>30</v>
      </c>
      <c r="AE90" s="222"/>
    </row>
    <row r="91" spans="1:31" ht="43.5" customHeight="1" x14ac:dyDescent="0.25">
      <c r="A91" s="214"/>
      <c r="B91" s="211"/>
      <c r="C91" s="233"/>
      <c r="D91" s="231"/>
      <c r="E91" s="233"/>
      <c r="F91" s="231"/>
      <c r="G91" s="43">
        <v>9</v>
      </c>
      <c r="H91" s="37" t="s">
        <v>222</v>
      </c>
      <c r="I91" s="223"/>
      <c r="J91" s="15"/>
      <c r="K91" s="15"/>
      <c r="L91" s="15"/>
      <c r="M91" s="15"/>
      <c r="N91" s="15"/>
      <c r="O91" s="15">
        <v>1</v>
      </c>
      <c r="P91" s="236"/>
      <c r="Q91" s="15">
        <v>0</v>
      </c>
      <c r="R91" s="15">
        <f t="shared" si="55"/>
        <v>3</v>
      </c>
      <c r="S91" s="15">
        <f t="shared" si="56"/>
        <v>6</v>
      </c>
      <c r="T91" s="15">
        <f t="shared" si="57"/>
        <v>9</v>
      </c>
      <c r="U91" s="15">
        <f t="shared" si="58"/>
        <v>18</v>
      </c>
      <c r="V91" s="15">
        <f t="shared" si="59"/>
        <v>30</v>
      </c>
      <c r="W91" s="13"/>
      <c r="X91" s="15">
        <f t="shared" si="47"/>
        <v>0</v>
      </c>
      <c r="Y91" s="15">
        <f t="shared" si="47"/>
        <v>0</v>
      </c>
      <c r="Z91" s="15">
        <f t="shared" si="47"/>
        <v>0</v>
      </c>
      <c r="AA91" s="15">
        <f t="shared" si="47"/>
        <v>0</v>
      </c>
      <c r="AB91" s="15">
        <f t="shared" si="48"/>
        <v>0</v>
      </c>
      <c r="AC91" s="15">
        <f t="shared" si="48"/>
        <v>30</v>
      </c>
      <c r="AD91" s="15">
        <f t="shared" si="49"/>
        <v>30</v>
      </c>
      <c r="AE91" s="222"/>
    </row>
    <row r="92" spans="1:31" ht="106.5" customHeight="1" x14ac:dyDescent="0.25">
      <c r="A92" s="214"/>
      <c r="B92" s="211"/>
      <c r="C92" s="232"/>
      <c r="D92" s="230" t="s">
        <v>223</v>
      </c>
      <c r="E92" s="232"/>
      <c r="F92" s="230" t="s">
        <v>224</v>
      </c>
      <c r="G92" s="43">
        <v>10</v>
      </c>
      <c r="H92" s="37" t="s">
        <v>225</v>
      </c>
      <c r="I92" s="223" t="s">
        <v>340</v>
      </c>
      <c r="J92" s="15"/>
      <c r="K92" s="15"/>
      <c r="L92" s="15"/>
      <c r="M92" s="15"/>
      <c r="N92" s="15"/>
      <c r="O92" s="15">
        <v>1</v>
      </c>
      <c r="P92" s="236"/>
      <c r="Q92" s="15">
        <v>0</v>
      </c>
      <c r="R92" s="15">
        <f t="shared" si="55"/>
        <v>3</v>
      </c>
      <c r="S92" s="15">
        <f t="shared" si="56"/>
        <v>6</v>
      </c>
      <c r="T92" s="15">
        <f t="shared" si="57"/>
        <v>9</v>
      </c>
      <c r="U92" s="15">
        <f t="shared" si="58"/>
        <v>18</v>
      </c>
      <c r="V92" s="15">
        <f t="shared" si="59"/>
        <v>30</v>
      </c>
      <c r="W92" s="13"/>
      <c r="X92" s="15">
        <f t="shared" si="47"/>
        <v>0</v>
      </c>
      <c r="Y92" s="15">
        <f t="shared" si="47"/>
        <v>0</v>
      </c>
      <c r="Z92" s="15">
        <f t="shared" si="47"/>
        <v>0</v>
      </c>
      <c r="AA92" s="15">
        <f t="shared" si="47"/>
        <v>0</v>
      </c>
      <c r="AB92" s="15">
        <f t="shared" si="48"/>
        <v>0</v>
      </c>
      <c r="AC92" s="15">
        <f t="shared" si="48"/>
        <v>30</v>
      </c>
      <c r="AD92" s="15">
        <f t="shared" si="49"/>
        <v>30</v>
      </c>
      <c r="AE92" s="222"/>
    </row>
    <row r="93" spans="1:31" ht="129" customHeight="1" x14ac:dyDescent="0.25">
      <c r="A93" s="215"/>
      <c r="B93" s="212"/>
      <c r="C93" s="233"/>
      <c r="D93" s="231"/>
      <c r="E93" s="233"/>
      <c r="F93" s="231"/>
      <c r="G93" s="43">
        <v>11</v>
      </c>
      <c r="H93" s="37" t="s">
        <v>226</v>
      </c>
      <c r="I93" s="223"/>
      <c r="J93" s="15"/>
      <c r="K93" s="15"/>
      <c r="L93" s="15"/>
      <c r="M93" s="15"/>
      <c r="N93" s="15"/>
      <c r="O93" s="15">
        <v>1</v>
      </c>
      <c r="P93" s="236"/>
      <c r="Q93" s="15">
        <v>0</v>
      </c>
      <c r="R93" s="15">
        <f>40*0.1</f>
        <v>4</v>
      </c>
      <c r="S93" s="15">
        <f>40*0.2</f>
        <v>8</v>
      </c>
      <c r="T93" s="15">
        <f>40*0.3</f>
        <v>12</v>
      </c>
      <c r="U93" s="15">
        <f>40*0.6</f>
        <v>24</v>
      </c>
      <c r="V93" s="15">
        <f>40*1</f>
        <v>40</v>
      </c>
      <c r="W93" s="13"/>
      <c r="X93" s="15">
        <f t="shared" si="47"/>
        <v>0</v>
      </c>
      <c r="Y93" s="15">
        <f t="shared" si="47"/>
        <v>0</v>
      </c>
      <c r="Z93" s="15">
        <f t="shared" si="47"/>
        <v>0</v>
      </c>
      <c r="AA93" s="15">
        <f t="shared" si="47"/>
        <v>0</v>
      </c>
      <c r="AB93" s="15">
        <f t="shared" si="48"/>
        <v>0</v>
      </c>
      <c r="AC93" s="15">
        <f t="shared" si="48"/>
        <v>40</v>
      </c>
      <c r="AD93" s="15">
        <f t="shared" si="49"/>
        <v>40</v>
      </c>
      <c r="AE93" s="222"/>
    </row>
    <row r="94" spans="1:31" ht="147" customHeight="1" x14ac:dyDescent="0.25">
      <c r="A94" s="213">
        <v>7</v>
      </c>
      <c r="B94" s="210" t="s">
        <v>43</v>
      </c>
      <c r="C94" s="42"/>
      <c r="D94" s="37" t="s">
        <v>227</v>
      </c>
      <c r="E94" s="240"/>
      <c r="F94" s="37" t="s">
        <v>228</v>
      </c>
      <c r="G94" s="43">
        <v>1</v>
      </c>
      <c r="H94" s="37" t="s">
        <v>229</v>
      </c>
      <c r="I94" s="223" t="s">
        <v>341</v>
      </c>
      <c r="J94" s="15"/>
      <c r="K94" s="15"/>
      <c r="L94" s="15"/>
      <c r="M94" s="15"/>
      <c r="N94" s="15"/>
      <c r="O94" s="15">
        <v>1</v>
      </c>
      <c r="P94" s="236"/>
      <c r="Q94" s="15">
        <v>0</v>
      </c>
      <c r="R94" s="15">
        <f t="shared" si="55"/>
        <v>3</v>
      </c>
      <c r="S94" s="15">
        <f t="shared" si="56"/>
        <v>6</v>
      </c>
      <c r="T94" s="15">
        <f t="shared" si="57"/>
        <v>9</v>
      </c>
      <c r="U94" s="15">
        <f t="shared" si="58"/>
        <v>18</v>
      </c>
      <c r="V94" s="15">
        <f t="shared" si="59"/>
        <v>30</v>
      </c>
      <c r="W94" s="13"/>
      <c r="X94" s="15">
        <f t="shared" si="47"/>
        <v>0</v>
      </c>
      <c r="Y94" s="15">
        <f t="shared" si="47"/>
        <v>0</v>
      </c>
      <c r="Z94" s="15">
        <f t="shared" si="47"/>
        <v>0</v>
      </c>
      <c r="AA94" s="15">
        <f t="shared" si="47"/>
        <v>0</v>
      </c>
      <c r="AB94" s="15">
        <f t="shared" si="48"/>
        <v>0</v>
      </c>
      <c r="AC94" s="15">
        <f t="shared" si="48"/>
        <v>30</v>
      </c>
      <c r="AD94" s="15">
        <f t="shared" si="49"/>
        <v>30</v>
      </c>
      <c r="AE94" s="222">
        <f>SUM(AD94:AD100)</f>
        <v>200</v>
      </c>
    </row>
    <row r="95" spans="1:31" ht="118.5" customHeight="1" x14ac:dyDescent="0.25">
      <c r="A95" s="214"/>
      <c r="B95" s="211"/>
      <c r="C95" s="42"/>
      <c r="D95" s="37"/>
      <c r="E95" s="240"/>
      <c r="F95" s="37"/>
      <c r="G95" s="43">
        <v>2</v>
      </c>
      <c r="H95" s="37" t="s">
        <v>230</v>
      </c>
      <c r="I95" s="223"/>
      <c r="J95" s="15"/>
      <c r="K95" s="15"/>
      <c r="L95" s="15"/>
      <c r="M95" s="15"/>
      <c r="N95" s="15"/>
      <c r="O95" s="15">
        <v>1</v>
      </c>
      <c r="P95" s="236"/>
      <c r="Q95" s="15">
        <v>0</v>
      </c>
      <c r="R95" s="15">
        <f t="shared" si="55"/>
        <v>3</v>
      </c>
      <c r="S95" s="15">
        <f t="shared" si="56"/>
        <v>6</v>
      </c>
      <c r="T95" s="15">
        <f t="shared" si="57"/>
        <v>9</v>
      </c>
      <c r="U95" s="15">
        <f t="shared" si="58"/>
        <v>18</v>
      </c>
      <c r="V95" s="15">
        <f t="shared" si="59"/>
        <v>30</v>
      </c>
      <c r="W95" s="13"/>
      <c r="X95" s="15">
        <f t="shared" si="47"/>
        <v>0</v>
      </c>
      <c r="Y95" s="15">
        <f t="shared" si="47"/>
        <v>0</v>
      </c>
      <c r="Z95" s="15">
        <f t="shared" si="47"/>
        <v>0</v>
      </c>
      <c r="AA95" s="15">
        <f t="shared" si="47"/>
        <v>0</v>
      </c>
      <c r="AB95" s="15">
        <f t="shared" si="48"/>
        <v>0</v>
      </c>
      <c r="AC95" s="15">
        <f t="shared" si="48"/>
        <v>30</v>
      </c>
      <c r="AD95" s="15">
        <f t="shared" si="49"/>
        <v>30</v>
      </c>
      <c r="AE95" s="222"/>
    </row>
    <row r="96" spans="1:31" ht="67.5" customHeight="1" x14ac:dyDescent="0.25">
      <c r="A96" s="214"/>
      <c r="B96" s="211"/>
      <c r="C96" s="42"/>
      <c r="D96" s="37"/>
      <c r="E96" s="240"/>
      <c r="F96" s="37"/>
      <c r="G96" s="43">
        <v>3</v>
      </c>
      <c r="H96" s="37" t="s">
        <v>231</v>
      </c>
      <c r="I96" s="223"/>
      <c r="J96" s="15"/>
      <c r="K96" s="15"/>
      <c r="L96" s="15"/>
      <c r="M96" s="15"/>
      <c r="N96" s="15"/>
      <c r="O96" s="15">
        <v>1</v>
      </c>
      <c r="P96" s="236"/>
      <c r="Q96" s="15">
        <v>0</v>
      </c>
      <c r="R96" s="15">
        <f t="shared" si="55"/>
        <v>3</v>
      </c>
      <c r="S96" s="15">
        <f t="shared" si="56"/>
        <v>6</v>
      </c>
      <c r="T96" s="15">
        <f t="shared" si="57"/>
        <v>9</v>
      </c>
      <c r="U96" s="15">
        <f t="shared" si="58"/>
        <v>18</v>
      </c>
      <c r="V96" s="15">
        <f t="shared" si="59"/>
        <v>30</v>
      </c>
      <c r="W96" s="13"/>
      <c r="X96" s="15">
        <f t="shared" si="47"/>
        <v>0</v>
      </c>
      <c r="Y96" s="15">
        <f t="shared" si="47"/>
        <v>0</v>
      </c>
      <c r="Z96" s="15">
        <f t="shared" si="47"/>
        <v>0</v>
      </c>
      <c r="AA96" s="15">
        <f t="shared" si="47"/>
        <v>0</v>
      </c>
      <c r="AB96" s="15">
        <f t="shared" si="48"/>
        <v>0</v>
      </c>
      <c r="AC96" s="15">
        <f t="shared" si="48"/>
        <v>30</v>
      </c>
      <c r="AD96" s="15">
        <f t="shared" si="49"/>
        <v>30</v>
      </c>
      <c r="AE96" s="222"/>
    </row>
    <row r="97" spans="1:31" ht="72" customHeight="1" x14ac:dyDescent="0.25">
      <c r="A97" s="214"/>
      <c r="B97" s="211"/>
      <c r="C97" s="232"/>
      <c r="D97" s="230" t="s">
        <v>232</v>
      </c>
      <c r="E97" s="232"/>
      <c r="F97" s="230" t="s">
        <v>233</v>
      </c>
      <c r="G97" s="43">
        <v>4</v>
      </c>
      <c r="H97" s="37" t="s">
        <v>234</v>
      </c>
      <c r="I97" s="223" t="s">
        <v>342</v>
      </c>
      <c r="J97" s="15"/>
      <c r="K97" s="15"/>
      <c r="L97" s="15"/>
      <c r="M97" s="15"/>
      <c r="N97" s="15"/>
      <c r="O97" s="15">
        <v>1</v>
      </c>
      <c r="P97" s="236"/>
      <c r="Q97" s="15">
        <v>0</v>
      </c>
      <c r="R97" s="15">
        <f t="shared" si="55"/>
        <v>3</v>
      </c>
      <c r="S97" s="15">
        <f t="shared" si="56"/>
        <v>6</v>
      </c>
      <c r="T97" s="15">
        <f t="shared" si="57"/>
        <v>9</v>
      </c>
      <c r="U97" s="15">
        <f t="shared" si="58"/>
        <v>18</v>
      </c>
      <c r="V97" s="15">
        <f t="shared" si="59"/>
        <v>30</v>
      </c>
      <c r="W97" s="13"/>
      <c r="X97" s="15">
        <f t="shared" si="47"/>
        <v>0</v>
      </c>
      <c r="Y97" s="15">
        <f t="shared" si="47"/>
        <v>0</v>
      </c>
      <c r="Z97" s="15">
        <f t="shared" si="47"/>
        <v>0</v>
      </c>
      <c r="AA97" s="15">
        <f t="shared" si="47"/>
        <v>0</v>
      </c>
      <c r="AB97" s="15">
        <f t="shared" si="48"/>
        <v>0</v>
      </c>
      <c r="AC97" s="15">
        <f t="shared" si="48"/>
        <v>30</v>
      </c>
      <c r="AD97" s="15">
        <f t="shared" si="49"/>
        <v>30</v>
      </c>
      <c r="AE97" s="222"/>
    </row>
    <row r="98" spans="1:31" ht="165" customHeight="1" x14ac:dyDescent="0.25">
      <c r="A98" s="214"/>
      <c r="B98" s="211"/>
      <c r="C98" s="233"/>
      <c r="D98" s="231"/>
      <c r="E98" s="233"/>
      <c r="F98" s="231"/>
      <c r="G98" s="43">
        <v>5</v>
      </c>
      <c r="H98" s="37" t="s">
        <v>235</v>
      </c>
      <c r="I98" s="223"/>
      <c r="J98" s="15"/>
      <c r="K98" s="15"/>
      <c r="L98" s="15"/>
      <c r="M98" s="15"/>
      <c r="N98" s="15"/>
      <c r="O98" s="15">
        <v>1</v>
      </c>
      <c r="P98" s="236"/>
      <c r="Q98" s="15">
        <v>0</v>
      </c>
      <c r="R98" s="15">
        <f t="shared" si="55"/>
        <v>3</v>
      </c>
      <c r="S98" s="15">
        <f t="shared" si="56"/>
        <v>6</v>
      </c>
      <c r="T98" s="15">
        <f t="shared" si="57"/>
        <v>9</v>
      </c>
      <c r="U98" s="15">
        <f t="shared" si="58"/>
        <v>18</v>
      </c>
      <c r="V98" s="15">
        <f t="shared" si="59"/>
        <v>30</v>
      </c>
      <c r="W98" s="13"/>
      <c r="X98" s="15">
        <f t="shared" si="47"/>
        <v>0</v>
      </c>
      <c r="Y98" s="15">
        <f t="shared" si="47"/>
        <v>0</v>
      </c>
      <c r="Z98" s="15">
        <f t="shared" si="47"/>
        <v>0</v>
      </c>
      <c r="AA98" s="15">
        <f t="shared" si="47"/>
        <v>0</v>
      </c>
      <c r="AB98" s="15">
        <f t="shared" si="48"/>
        <v>0</v>
      </c>
      <c r="AC98" s="15">
        <f t="shared" si="48"/>
        <v>30</v>
      </c>
      <c r="AD98" s="15">
        <f t="shared" si="49"/>
        <v>30</v>
      </c>
      <c r="AE98" s="222"/>
    </row>
    <row r="99" spans="1:31" ht="134.25" customHeight="1" x14ac:dyDescent="0.25">
      <c r="A99" s="214"/>
      <c r="B99" s="211"/>
      <c r="C99" s="232"/>
      <c r="D99" s="230" t="s">
        <v>236</v>
      </c>
      <c r="E99" s="232"/>
      <c r="F99" s="230" t="s">
        <v>237</v>
      </c>
      <c r="G99" s="43">
        <v>6</v>
      </c>
      <c r="H99" s="37" t="s">
        <v>238</v>
      </c>
      <c r="I99" s="223" t="s">
        <v>343</v>
      </c>
      <c r="J99" s="15"/>
      <c r="K99" s="15"/>
      <c r="L99" s="15"/>
      <c r="M99" s="15"/>
      <c r="N99" s="15"/>
      <c r="O99" s="15">
        <v>1</v>
      </c>
      <c r="P99" s="236"/>
      <c r="Q99" s="15">
        <v>0</v>
      </c>
      <c r="R99" s="15">
        <f t="shared" si="55"/>
        <v>3</v>
      </c>
      <c r="S99" s="15">
        <f t="shared" si="56"/>
        <v>6</v>
      </c>
      <c r="T99" s="15">
        <f t="shared" si="57"/>
        <v>9</v>
      </c>
      <c r="U99" s="15">
        <f t="shared" si="58"/>
        <v>18</v>
      </c>
      <c r="V99" s="15">
        <f t="shared" si="59"/>
        <v>30</v>
      </c>
      <c r="W99" s="13"/>
      <c r="X99" s="15">
        <f t="shared" si="47"/>
        <v>0</v>
      </c>
      <c r="Y99" s="15">
        <f t="shared" si="47"/>
        <v>0</v>
      </c>
      <c r="Z99" s="15">
        <f t="shared" si="47"/>
        <v>0</v>
      </c>
      <c r="AA99" s="15">
        <f t="shared" si="47"/>
        <v>0</v>
      </c>
      <c r="AB99" s="15">
        <f t="shared" si="48"/>
        <v>0</v>
      </c>
      <c r="AC99" s="15">
        <f t="shared" si="48"/>
        <v>30</v>
      </c>
      <c r="AD99" s="15">
        <f t="shared" si="49"/>
        <v>30</v>
      </c>
      <c r="AE99" s="222"/>
    </row>
    <row r="100" spans="1:31" ht="125.25" customHeight="1" x14ac:dyDescent="0.25">
      <c r="A100" s="215"/>
      <c r="B100" s="212"/>
      <c r="C100" s="233"/>
      <c r="D100" s="231"/>
      <c r="E100" s="233"/>
      <c r="F100" s="231"/>
      <c r="G100" s="43">
        <v>7</v>
      </c>
      <c r="H100" s="37" t="s">
        <v>239</v>
      </c>
      <c r="I100" s="223"/>
      <c r="J100" s="15"/>
      <c r="K100" s="15"/>
      <c r="L100" s="15"/>
      <c r="M100" s="15"/>
      <c r="N100" s="15"/>
      <c r="O100" s="15">
        <v>1</v>
      </c>
      <c r="P100" s="236"/>
      <c r="Q100" s="15">
        <v>0</v>
      </c>
      <c r="R100" s="15">
        <f>20*0.1</f>
        <v>2</v>
      </c>
      <c r="S100" s="15">
        <f>20*0.2</f>
        <v>4</v>
      </c>
      <c r="T100" s="15">
        <f>20*0.3</f>
        <v>6</v>
      </c>
      <c r="U100" s="15">
        <f>20*0.6</f>
        <v>12</v>
      </c>
      <c r="V100" s="15">
        <f>20*1</f>
        <v>20</v>
      </c>
      <c r="W100" s="13"/>
      <c r="X100" s="15">
        <f t="shared" si="47"/>
        <v>0</v>
      </c>
      <c r="Y100" s="15">
        <f t="shared" si="47"/>
        <v>0</v>
      </c>
      <c r="Z100" s="15">
        <f t="shared" si="47"/>
        <v>0</v>
      </c>
      <c r="AA100" s="15">
        <f t="shared" si="47"/>
        <v>0</v>
      </c>
      <c r="AB100" s="15">
        <f t="shared" si="48"/>
        <v>0</v>
      </c>
      <c r="AC100" s="15">
        <f t="shared" si="48"/>
        <v>20</v>
      </c>
      <c r="AD100" s="15">
        <f t="shared" si="49"/>
        <v>20</v>
      </c>
      <c r="AE100" s="222"/>
    </row>
    <row r="101" spans="1:31" ht="70.5" customHeight="1" x14ac:dyDescent="0.25">
      <c r="A101" s="213">
        <v>8</v>
      </c>
      <c r="B101" s="210" t="s">
        <v>44</v>
      </c>
      <c r="C101" s="232"/>
      <c r="D101" s="230" t="s">
        <v>240</v>
      </c>
      <c r="E101" s="232"/>
      <c r="F101" s="230" t="s">
        <v>241</v>
      </c>
      <c r="G101" s="43">
        <v>1</v>
      </c>
      <c r="H101" s="37" t="s">
        <v>242</v>
      </c>
      <c r="I101" s="223" t="s">
        <v>295</v>
      </c>
      <c r="J101" s="15"/>
      <c r="K101" s="15"/>
      <c r="L101" s="15"/>
      <c r="M101" s="15"/>
      <c r="N101" s="15"/>
      <c r="O101" s="15">
        <v>1</v>
      </c>
      <c r="P101" s="236"/>
      <c r="Q101" s="15">
        <v>0</v>
      </c>
      <c r="R101" s="15">
        <f>20*0.1</f>
        <v>2</v>
      </c>
      <c r="S101" s="15">
        <f>20*0.2</f>
        <v>4</v>
      </c>
      <c r="T101" s="15">
        <f>20*0.3</f>
        <v>6</v>
      </c>
      <c r="U101" s="15">
        <f>20*0.6</f>
        <v>12</v>
      </c>
      <c r="V101" s="15">
        <f>20*1</f>
        <v>20</v>
      </c>
      <c r="W101" s="13"/>
      <c r="X101" s="15">
        <f t="shared" si="47"/>
        <v>0</v>
      </c>
      <c r="Y101" s="15">
        <f t="shared" si="47"/>
        <v>0</v>
      </c>
      <c r="Z101" s="15">
        <f t="shared" si="47"/>
        <v>0</v>
      </c>
      <c r="AA101" s="15">
        <f t="shared" si="47"/>
        <v>0</v>
      </c>
      <c r="AB101" s="15">
        <f t="shared" si="48"/>
        <v>0</v>
      </c>
      <c r="AC101" s="15">
        <f t="shared" si="48"/>
        <v>20</v>
      </c>
      <c r="AD101" s="15">
        <f t="shared" si="49"/>
        <v>20</v>
      </c>
      <c r="AE101" s="222">
        <f>SUM(AD101:AD105)</f>
        <v>60</v>
      </c>
    </row>
    <row r="102" spans="1:31" ht="69.75" customHeight="1" x14ac:dyDescent="0.25">
      <c r="A102" s="214"/>
      <c r="B102" s="211"/>
      <c r="C102" s="235"/>
      <c r="D102" s="234"/>
      <c r="E102" s="233"/>
      <c r="F102" s="231"/>
      <c r="G102" s="43">
        <v>2</v>
      </c>
      <c r="H102" s="37" t="s">
        <v>243</v>
      </c>
      <c r="I102" s="223"/>
      <c r="J102" s="15"/>
      <c r="K102" s="15"/>
      <c r="L102" s="15"/>
      <c r="M102" s="15"/>
      <c r="N102" s="15"/>
      <c r="O102" s="15">
        <v>1</v>
      </c>
      <c r="P102" s="236"/>
      <c r="Q102" s="15">
        <v>0</v>
      </c>
      <c r="R102" s="15">
        <f>10*0.1</f>
        <v>1</v>
      </c>
      <c r="S102" s="15">
        <f>10*0.2</f>
        <v>2</v>
      </c>
      <c r="T102" s="15">
        <f>10*0.3</f>
        <v>3</v>
      </c>
      <c r="U102" s="15">
        <f>10*0.6</f>
        <v>6</v>
      </c>
      <c r="V102" s="15">
        <f>10*1</f>
        <v>10</v>
      </c>
      <c r="W102" s="13"/>
      <c r="X102" s="15">
        <f t="shared" si="47"/>
        <v>0</v>
      </c>
      <c r="Y102" s="15">
        <f t="shared" si="47"/>
        <v>0</v>
      </c>
      <c r="Z102" s="15">
        <f t="shared" si="47"/>
        <v>0</v>
      </c>
      <c r="AA102" s="15">
        <f t="shared" si="47"/>
        <v>0</v>
      </c>
      <c r="AB102" s="15">
        <f t="shared" si="48"/>
        <v>0</v>
      </c>
      <c r="AC102" s="15">
        <f t="shared" si="48"/>
        <v>10</v>
      </c>
      <c r="AD102" s="15">
        <f t="shared" si="49"/>
        <v>10</v>
      </c>
      <c r="AE102" s="222"/>
    </row>
    <row r="103" spans="1:31" ht="51" customHeight="1" x14ac:dyDescent="0.25">
      <c r="A103" s="214"/>
      <c r="B103" s="211"/>
      <c r="C103" s="235"/>
      <c r="D103" s="234"/>
      <c r="E103" s="232"/>
      <c r="F103" s="230" t="s">
        <v>244</v>
      </c>
      <c r="G103" s="43">
        <v>3</v>
      </c>
      <c r="H103" s="37" t="s">
        <v>245</v>
      </c>
      <c r="I103" s="223"/>
      <c r="J103" s="15"/>
      <c r="K103" s="15"/>
      <c r="L103" s="15"/>
      <c r="M103" s="15"/>
      <c r="N103" s="15"/>
      <c r="O103" s="15">
        <v>1</v>
      </c>
      <c r="P103" s="236"/>
      <c r="Q103" s="15">
        <v>0</v>
      </c>
      <c r="R103" s="15">
        <f t="shared" ref="R103:R105" si="60">10*0.1</f>
        <v>1</v>
      </c>
      <c r="S103" s="15">
        <f t="shared" ref="S103:S105" si="61">10*0.2</f>
        <v>2</v>
      </c>
      <c r="T103" s="15">
        <f t="shared" ref="T103:T105" si="62">10*0.3</f>
        <v>3</v>
      </c>
      <c r="U103" s="15">
        <f t="shared" ref="U103:U105" si="63">10*0.6</f>
        <v>6</v>
      </c>
      <c r="V103" s="15">
        <f t="shared" ref="V103:V105" si="64">10*1</f>
        <v>10</v>
      </c>
      <c r="W103" s="13"/>
      <c r="X103" s="15">
        <f t="shared" si="47"/>
        <v>0</v>
      </c>
      <c r="Y103" s="15">
        <f t="shared" si="47"/>
        <v>0</v>
      </c>
      <c r="Z103" s="15">
        <f t="shared" si="47"/>
        <v>0</v>
      </c>
      <c r="AA103" s="15">
        <f t="shared" si="47"/>
        <v>0</v>
      </c>
      <c r="AB103" s="15">
        <f t="shared" si="48"/>
        <v>0</v>
      </c>
      <c r="AC103" s="15">
        <f t="shared" si="48"/>
        <v>10</v>
      </c>
      <c r="AD103" s="15">
        <f t="shared" si="49"/>
        <v>10</v>
      </c>
      <c r="AE103" s="222"/>
    </row>
    <row r="104" spans="1:31" ht="83.25" customHeight="1" x14ac:dyDescent="0.25">
      <c r="A104" s="214"/>
      <c r="B104" s="211"/>
      <c r="C104" s="235"/>
      <c r="D104" s="234"/>
      <c r="E104" s="235"/>
      <c r="F104" s="234"/>
      <c r="G104" s="43">
        <v>4</v>
      </c>
      <c r="H104" s="37" t="s">
        <v>246</v>
      </c>
      <c r="I104" s="223"/>
      <c r="J104" s="15"/>
      <c r="K104" s="15"/>
      <c r="L104" s="15"/>
      <c r="M104" s="15"/>
      <c r="N104" s="15"/>
      <c r="O104" s="15">
        <v>1</v>
      </c>
      <c r="P104" s="236"/>
      <c r="Q104" s="15">
        <v>0</v>
      </c>
      <c r="R104" s="15">
        <f t="shared" si="60"/>
        <v>1</v>
      </c>
      <c r="S104" s="15">
        <f t="shared" si="61"/>
        <v>2</v>
      </c>
      <c r="T104" s="15">
        <f t="shared" si="62"/>
        <v>3</v>
      </c>
      <c r="U104" s="15">
        <f t="shared" si="63"/>
        <v>6</v>
      </c>
      <c r="V104" s="15">
        <f t="shared" si="64"/>
        <v>10</v>
      </c>
      <c r="W104" s="13"/>
      <c r="X104" s="15">
        <f t="shared" si="47"/>
        <v>0</v>
      </c>
      <c r="Y104" s="15">
        <f t="shared" si="47"/>
        <v>0</v>
      </c>
      <c r="Z104" s="15">
        <f t="shared" si="47"/>
        <v>0</v>
      </c>
      <c r="AA104" s="15">
        <f t="shared" si="47"/>
        <v>0</v>
      </c>
      <c r="AB104" s="15">
        <f t="shared" si="48"/>
        <v>0</v>
      </c>
      <c r="AC104" s="15">
        <f t="shared" si="48"/>
        <v>10</v>
      </c>
      <c r="AD104" s="15">
        <f t="shared" si="49"/>
        <v>10</v>
      </c>
      <c r="AE104" s="222"/>
    </row>
    <row r="105" spans="1:31" ht="63.75" customHeight="1" x14ac:dyDescent="0.25">
      <c r="A105" s="215"/>
      <c r="B105" s="212"/>
      <c r="C105" s="233"/>
      <c r="D105" s="231"/>
      <c r="E105" s="233"/>
      <c r="F105" s="231"/>
      <c r="G105" s="43">
        <v>5</v>
      </c>
      <c r="H105" s="37" t="s">
        <v>247</v>
      </c>
      <c r="I105" s="223"/>
      <c r="J105" s="15"/>
      <c r="K105" s="15"/>
      <c r="L105" s="15"/>
      <c r="M105" s="15"/>
      <c r="N105" s="15"/>
      <c r="O105" s="15">
        <v>1</v>
      </c>
      <c r="P105" s="236"/>
      <c r="Q105" s="15">
        <v>0</v>
      </c>
      <c r="R105" s="15">
        <f t="shared" si="60"/>
        <v>1</v>
      </c>
      <c r="S105" s="15">
        <f t="shared" si="61"/>
        <v>2</v>
      </c>
      <c r="T105" s="15">
        <f t="shared" si="62"/>
        <v>3</v>
      </c>
      <c r="U105" s="15">
        <f t="shared" si="63"/>
        <v>6</v>
      </c>
      <c r="V105" s="15">
        <f t="shared" si="64"/>
        <v>10</v>
      </c>
      <c r="W105" s="13"/>
      <c r="X105" s="15">
        <f t="shared" si="47"/>
        <v>0</v>
      </c>
      <c r="Y105" s="15">
        <f t="shared" si="47"/>
        <v>0</v>
      </c>
      <c r="Z105" s="15">
        <f t="shared" si="47"/>
        <v>0</v>
      </c>
      <c r="AA105" s="15">
        <f t="shared" si="47"/>
        <v>0</v>
      </c>
      <c r="AB105" s="15">
        <f t="shared" si="48"/>
        <v>0</v>
      </c>
      <c r="AC105" s="15">
        <f t="shared" si="48"/>
        <v>10</v>
      </c>
      <c r="AD105" s="15">
        <f t="shared" si="49"/>
        <v>10</v>
      </c>
      <c r="AE105" s="222"/>
    </row>
    <row r="106" spans="1:31" ht="107.25" customHeight="1" x14ac:dyDescent="0.25">
      <c r="A106" s="213">
        <v>9</v>
      </c>
      <c r="B106" s="210" t="s">
        <v>45</v>
      </c>
      <c r="C106" s="232"/>
      <c r="D106" s="230" t="s">
        <v>248</v>
      </c>
      <c r="E106" s="232"/>
      <c r="F106" s="230" t="s">
        <v>249</v>
      </c>
      <c r="G106" s="43">
        <v>1</v>
      </c>
      <c r="H106" s="37" t="s">
        <v>250</v>
      </c>
      <c r="I106" s="223" t="s">
        <v>291</v>
      </c>
      <c r="J106" s="15"/>
      <c r="K106" s="15"/>
      <c r="L106" s="15"/>
      <c r="M106" s="15"/>
      <c r="N106" s="15"/>
      <c r="O106" s="15">
        <v>1</v>
      </c>
      <c r="P106" s="236"/>
      <c r="Q106" s="15">
        <v>0</v>
      </c>
      <c r="R106" s="15">
        <f>40*0.1</f>
        <v>4</v>
      </c>
      <c r="S106" s="15">
        <f>40*0.2</f>
        <v>8</v>
      </c>
      <c r="T106" s="15">
        <f>40*0.3</f>
        <v>12</v>
      </c>
      <c r="U106" s="15">
        <f>40*0.6</f>
        <v>24</v>
      </c>
      <c r="V106" s="15">
        <f>40*1</f>
        <v>40</v>
      </c>
      <c r="W106" s="13"/>
      <c r="X106" s="15">
        <f t="shared" si="47"/>
        <v>0</v>
      </c>
      <c r="Y106" s="15">
        <f t="shared" si="47"/>
        <v>0</v>
      </c>
      <c r="Z106" s="15">
        <f t="shared" si="47"/>
        <v>0</v>
      </c>
      <c r="AA106" s="15">
        <f t="shared" si="47"/>
        <v>0</v>
      </c>
      <c r="AB106" s="15">
        <f t="shared" si="48"/>
        <v>0</v>
      </c>
      <c r="AC106" s="15">
        <f t="shared" si="48"/>
        <v>40</v>
      </c>
      <c r="AD106" s="15">
        <f t="shared" si="49"/>
        <v>40</v>
      </c>
      <c r="AE106" s="222">
        <f>SUM(AD106:AD107)</f>
        <v>80</v>
      </c>
    </row>
    <row r="107" spans="1:31" ht="75.75" customHeight="1" x14ac:dyDescent="0.25">
      <c r="A107" s="215"/>
      <c r="B107" s="212"/>
      <c r="C107" s="233"/>
      <c r="D107" s="231"/>
      <c r="E107" s="233"/>
      <c r="F107" s="231"/>
      <c r="G107" s="43">
        <v>2</v>
      </c>
      <c r="H107" s="37" t="s">
        <v>251</v>
      </c>
      <c r="I107" s="223"/>
      <c r="J107" s="15"/>
      <c r="K107" s="15"/>
      <c r="L107" s="15"/>
      <c r="M107" s="15"/>
      <c r="N107" s="15"/>
      <c r="O107" s="15">
        <v>1</v>
      </c>
      <c r="P107" s="236"/>
      <c r="Q107" s="15">
        <v>0</v>
      </c>
      <c r="R107" s="15">
        <f>40*0.1</f>
        <v>4</v>
      </c>
      <c r="S107" s="15">
        <f>40*0.2</f>
        <v>8</v>
      </c>
      <c r="T107" s="15">
        <f>40*0.3</f>
        <v>12</v>
      </c>
      <c r="U107" s="15">
        <f>40*0.6</f>
        <v>24</v>
      </c>
      <c r="V107" s="15">
        <f>40*1</f>
        <v>40</v>
      </c>
      <c r="W107" s="13"/>
      <c r="X107" s="15">
        <f t="shared" si="47"/>
        <v>0</v>
      </c>
      <c r="Y107" s="15">
        <f t="shared" si="47"/>
        <v>0</v>
      </c>
      <c r="Z107" s="15">
        <f t="shared" si="47"/>
        <v>0</v>
      </c>
      <c r="AA107" s="15">
        <f t="shared" si="47"/>
        <v>0</v>
      </c>
      <c r="AB107" s="15">
        <f t="shared" si="48"/>
        <v>0</v>
      </c>
      <c r="AC107" s="15">
        <f t="shared" si="48"/>
        <v>40</v>
      </c>
      <c r="AD107" s="15">
        <f t="shared" si="49"/>
        <v>40</v>
      </c>
      <c r="AE107" s="222"/>
    </row>
    <row r="108" spans="1:31" ht="115.5" customHeight="1" x14ac:dyDescent="0.25">
      <c r="A108" s="213">
        <v>10</v>
      </c>
      <c r="B108" s="210" t="s">
        <v>46</v>
      </c>
      <c r="C108" s="232"/>
      <c r="D108" s="230" t="s">
        <v>252</v>
      </c>
      <c r="E108" s="232"/>
      <c r="F108" s="230" t="s">
        <v>253</v>
      </c>
      <c r="G108" s="43">
        <v>1</v>
      </c>
      <c r="H108" s="37" t="s">
        <v>254</v>
      </c>
      <c r="I108" s="223" t="s">
        <v>294</v>
      </c>
      <c r="J108" s="15"/>
      <c r="K108" s="15"/>
      <c r="L108" s="15"/>
      <c r="M108" s="15"/>
      <c r="N108" s="15"/>
      <c r="O108" s="15">
        <v>1</v>
      </c>
      <c r="P108" s="236"/>
      <c r="Q108" s="15">
        <v>0</v>
      </c>
      <c r="R108" s="15">
        <v>2</v>
      </c>
      <c r="S108" s="15">
        <v>4</v>
      </c>
      <c r="T108" s="15">
        <v>6</v>
      </c>
      <c r="U108" s="15">
        <v>16</v>
      </c>
      <c r="V108" s="15">
        <v>20</v>
      </c>
      <c r="W108" s="13"/>
      <c r="X108" s="15">
        <f t="shared" si="47"/>
        <v>0</v>
      </c>
      <c r="Y108" s="15">
        <f t="shared" si="47"/>
        <v>0</v>
      </c>
      <c r="Z108" s="15">
        <f t="shared" si="47"/>
        <v>0</v>
      </c>
      <c r="AA108" s="15">
        <f t="shared" si="47"/>
        <v>0</v>
      </c>
      <c r="AB108" s="15">
        <f t="shared" si="48"/>
        <v>0</v>
      </c>
      <c r="AC108" s="15">
        <f t="shared" si="48"/>
        <v>20</v>
      </c>
      <c r="AD108" s="15">
        <f t="shared" si="49"/>
        <v>20</v>
      </c>
      <c r="AE108" s="222">
        <f>SUM(AD108:AD122)</f>
        <v>300</v>
      </c>
    </row>
    <row r="109" spans="1:31" ht="111.75" customHeight="1" x14ac:dyDescent="0.25">
      <c r="A109" s="214"/>
      <c r="B109" s="211"/>
      <c r="C109" s="235"/>
      <c r="D109" s="234"/>
      <c r="E109" s="235"/>
      <c r="F109" s="234"/>
      <c r="G109" s="43">
        <v>2</v>
      </c>
      <c r="H109" s="37" t="s">
        <v>255</v>
      </c>
      <c r="I109" s="223"/>
      <c r="J109" s="15"/>
      <c r="K109" s="15"/>
      <c r="L109" s="15"/>
      <c r="M109" s="15"/>
      <c r="N109" s="15"/>
      <c r="O109" s="15">
        <v>1</v>
      </c>
      <c r="P109" s="236"/>
      <c r="Q109" s="15">
        <v>0</v>
      </c>
      <c r="R109" s="15">
        <f>20*0.1</f>
        <v>2</v>
      </c>
      <c r="S109" s="15">
        <f>20*0.2</f>
        <v>4</v>
      </c>
      <c r="T109" s="15">
        <f>20*0.3</f>
        <v>6</v>
      </c>
      <c r="U109" s="15">
        <f>20*0.6</f>
        <v>12</v>
      </c>
      <c r="V109" s="15">
        <f>20*1</f>
        <v>20</v>
      </c>
      <c r="W109" s="13"/>
      <c r="X109" s="15">
        <f t="shared" si="47"/>
        <v>0</v>
      </c>
      <c r="Y109" s="15">
        <f t="shared" si="47"/>
        <v>0</v>
      </c>
      <c r="Z109" s="15">
        <f t="shared" si="47"/>
        <v>0</v>
      </c>
      <c r="AA109" s="15">
        <f t="shared" si="47"/>
        <v>0</v>
      </c>
      <c r="AB109" s="15">
        <f t="shared" si="48"/>
        <v>0</v>
      </c>
      <c r="AC109" s="15">
        <f t="shared" si="48"/>
        <v>20</v>
      </c>
      <c r="AD109" s="15">
        <f t="shared" si="49"/>
        <v>20</v>
      </c>
      <c r="AE109" s="222"/>
    </row>
    <row r="110" spans="1:31" ht="106.5" customHeight="1" x14ac:dyDescent="0.25">
      <c r="A110" s="214"/>
      <c r="B110" s="211"/>
      <c r="C110" s="235"/>
      <c r="D110" s="234"/>
      <c r="E110" s="235"/>
      <c r="F110" s="234"/>
      <c r="G110" s="43">
        <v>3</v>
      </c>
      <c r="H110" s="37" t="s">
        <v>256</v>
      </c>
      <c r="I110" s="223"/>
      <c r="J110" s="15"/>
      <c r="K110" s="15"/>
      <c r="L110" s="15"/>
      <c r="M110" s="15"/>
      <c r="N110" s="15"/>
      <c r="O110" s="15">
        <v>1</v>
      </c>
      <c r="P110" s="236"/>
      <c r="Q110" s="15">
        <v>0</v>
      </c>
      <c r="R110" s="15">
        <f t="shared" ref="R110:R122" si="65">20*0.1</f>
        <v>2</v>
      </c>
      <c r="S110" s="15">
        <f t="shared" ref="S110:S122" si="66">20*0.2</f>
        <v>4</v>
      </c>
      <c r="T110" s="15">
        <f t="shared" ref="T110:T122" si="67">20*0.3</f>
        <v>6</v>
      </c>
      <c r="U110" s="15">
        <f t="shared" ref="U110:U122" si="68">20*0.6</f>
        <v>12</v>
      </c>
      <c r="V110" s="15">
        <f t="shared" ref="V110:V122" si="69">20*1</f>
        <v>20</v>
      </c>
      <c r="W110" s="13"/>
      <c r="X110" s="15">
        <f t="shared" si="47"/>
        <v>0</v>
      </c>
      <c r="Y110" s="15">
        <f t="shared" si="47"/>
        <v>0</v>
      </c>
      <c r="Z110" s="15">
        <f t="shared" si="47"/>
        <v>0</v>
      </c>
      <c r="AA110" s="15">
        <f t="shared" si="47"/>
        <v>0</v>
      </c>
      <c r="AB110" s="15">
        <f t="shared" si="48"/>
        <v>0</v>
      </c>
      <c r="AC110" s="15">
        <f t="shared" si="48"/>
        <v>20</v>
      </c>
      <c r="AD110" s="15">
        <f t="shared" si="49"/>
        <v>20</v>
      </c>
      <c r="AE110" s="222"/>
    </row>
    <row r="111" spans="1:31" ht="79.5" customHeight="1" x14ac:dyDescent="0.25">
      <c r="A111" s="214"/>
      <c r="B111" s="211"/>
      <c r="C111" s="235"/>
      <c r="D111" s="234"/>
      <c r="E111" s="235"/>
      <c r="F111" s="234"/>
      <c r="G111" s="43">
        <v>4</v>
      </c>
      <c r="H111" s="37" t="s">
        <v>257</v>
      </c>
      <c r="I111" s="223"/>
      <c r="J111" s="15"/>
      <c r="K111" s="15"/>
      <c r="L111" s="15"/>
      <c r="M111" s="15"/>
      <c r="N111" s="15"/>
      <c r="O111" s="15">
        <v>1</v>
      </c>
      <c r="P111" s="236"/>
      <c r="Q111" s="15">
        <v>0</v>
      </c>
      <c r="R111" s="15">
        <f t="shared" si="65"/>
        <v>2</v>
      </c>
      <c r="S111" s="15">
        <f t="shared" si="66"/>
        <v>4</v>
      </c>
      <c r="T111" s="15">
        <f t="shared" si="67"/>
        <v>6</v>
      </c>
      <c r="U111" s="15">
        <f t="shared" si="68"/>
        <v>12</v>
      </c>
      <c r="V111" s="15">
        <f t="shared" si="69"/>
        <v>20</v>
      </c>
      <c r="W111" s="13"/>
      <c r="X111" s="15">
        <f t="shared" si="47"/>
        <v>0</v>
      </c>
      <c r="Y111" s="15">
        <f t="shared" si="47"/>
        <v>0</v>
      </c>
      <c r="Z111" s="15">
        <f t="shared" si="47"/>
        <v>0</v>
      </c>
      <c r="AA111" s="15">
        <f t="shared" si="47"/>
        <v>0</v>
      </c>
      <c r="AB111" s="15">
        <f t="shared" si="48"/>
        <v>0</v>
      </c>
      <c r="AC111" s="15">
        <f t="shared" si="48"/>
        <v>20</v>
      </c>
      <c r="AD111" s="15">
        <f t="shared" si="49"/>
        <v>20</v>
      </c>
      <c r="AE111" s="222"/>
    </row>
    <row r="112" spans="1:31" ht="65.25" customHeight="1" x14ac:dyDescent="0.25">
      <c r="A112" s="214"/>
      <c r="B112" s="211"/>
      <c r="C112" s="235"/>
      <c r="D112" s="234"/>
      <c r="E112" s="235"/>
      <c r="F112" s="234"/>
      <c r="G112" s="43">
        <v>5</v>
      </c>
      <c r="H112" s="37" t="s">
        <v>258</v>
      </c>
      <c r="I112" s="223"/>
      <c r="J112" s="15"/>
      <c r="K112" s="15"/>
      <c r="L112" s="15"/>
      <c r="M112" s="15"/>
      <c r="N112" s="15"/>
      <c r="O112" s="15">
        <v>1</v>
      </c>
      <c r="P112" s="236"/>
      <c r="Q112" s="15">
        <v>0</v>
      </c>
      <c r="R112" s="15">
        <f t="shared" si="65"/>
        <v>2</v>
      </c>
      <c r="S112" s="15">
        <f t="shared" si="66"/>
        <v>4</v>
      </c>
      <c r="T112" s="15">
        <f t="shared" si="67"/>
        <v>6</v>
      </c>
      <c r="U112" s="15">
        <f t="shared" si="68"/>
        <v>12</v>
      </c>
      <c r="V112" s="15">
        <f t="shared" si="69"/>
        <v>20</v>
      </c>
      <c r="W112" s="13"/>
      <c r="X112" s="15">
        <f t="shared" si="47"/>
        <v>0</v>
      </c>
      <c r="Y112" s="15">
        <f t="shared" si="47"/>
        <v>0</v>
      </c>
      <c r="Z112" s="15">
        <f t="shared" si="47"/>
        <v>0</v>
      </c>
      <c r="AA112" s="15">
        <f t="shared" si="47"/>
        <v>0</v>
      </c>
      <c r="AB112" s="15">
        <f t="shared" si="48"/>
        <v>0</v>
      </c>
      <c r="AC112" s="15">
        <f t="shared" si="48"/>
        <v>20</v>
      </c>
      <c r="AD112" s="15">
        <f t="shared" si="49"/>
        <v>20</v>
      </c>
      <c r="AE112" s="222"/>
    </row>
    <row r="113" spans="1:31" ht="118.5" customHeight="1" x14ac:dyDescent="0.25">
      <c r="A113" s="214"/>
      <c r="B113" s="211"/>
      <c r="C113" s="235"/>
      <c r="D113" s="234"/>
      <c r="E113" s="235"/>
      <c r="F113" s="234"/>
      <c r="G113" s="43">
        <v>6</v>
      </c>
      <c r="H113" s="37" t="s">
        <v>259</v>
      </c>
      <c r="I113" s="223"/>
      <c r="J113" s="15"/>
      <c r="K113" s="15"/>
      <c r="L113" s="15"/>
      <c r="M113" s="15"/>
      <c r="N113" s="15"/>
      <c r="O113" s="15">
        <v>1</v>
      </c>
      <c r="P113" s="236"/>
      <c r="Q113" s="15">
        <v>0</v>
      </c>
      <c r="R113" s="15">
        <f t="shared" si="65"/>
        <v>2</v>
      </c>
      <c r="S113" s="15">
        <f t="shared" si="66"/>
        <v>4</v>
      </c>
      <c r="T113" s="15">
        <f t="shared" si="67"/>
        <v>6</v>
      </c>
      <c r="U113" s="15">
        <f t="shared" si="68"/>
        <v>12</v>
      </c>
      <c r="V113" s="15">
        <f t="shared" si="69"/>
        <v>20</v>
      </c>
      <c r="W113" s="13"/>
      <c r="X113" s="15">
        <f t="shared" si="47"/>
        <v>0</v>
      </c>
      <c r="Y113" s="15">
        <f t="shared" si="47"/>
        <v>0</v>
      </c>
      <c r="Z113" s="15">
        <f t="shared" si="47"/>
        <v>0</v>
      </c>
      <c r="AA113" s="15">
        <f t="shared" si="47"/>
        <v>0</v>
      </c>
      <c r="AB113" s="15">
        <f t="shared" si="48"/>
        <v>0</v>
      </c>
      <c r="AC113" s="15">
        <f t="shared" si="48"/>
        <v>20</v>
      </c>
      <c r="AD113" s="15">
        <f t="shared" si="49"/>
        <v>20</v>
      </c>
      <c r="AE113" s="222"/>
    </row>
    <row r="114" spans="1:31" ht="121.5" customHeight="1" x14ac:dyDescent="0.25">
      <c r="A114" s="214"/>
      <c r="B114" s="211"/>
      <c r="C114" s="235"/>
      <c r="D114" s="234"/>
      <c r="E114" s="235"/>
      <c r="F114" s="234"/>
      <c r="G114" s="43">
        <v>7</v>
      </c>
      <c r="H114" s="37" t="s">
        <v>260</v>
      </c>
      <c r="I114" s="223"/>
      <c r="J114" s="15"/>
      <c r="K114" s="15"/>
      <c r="L114" s="15"/>
      <c r="M114" s="15"/>
      <c r="N114" s="15"/>
      <c r="O114" s="15">
        <v>1</v>
      </c>
      <c r="P114" s="236"/>
      <c r="Q114" s="15">
        <v>0</v>
      </c>
      <c r="R114" s="15">
        <f t="shared" si="65"/>
        <v>2</v>
      </c>
      <c r="S114" s="15">
        <f t="shared" si="66"/>
        <v>4</v>
      </c>
      <c r="T114" s="15">
        <f t="shared" si="67"/>
        <v>6</v>
      </c>
      <c r="U114" s="15">
        <f t="shared" si="68"/>
        <v>12</v>
      </c>
      <c r="V114" s="15">
        <f t="shared" si="69"/>
        <v>20</v>
      </c>
      <c r="W114" s="13"/>
      <c r="X114" s="15">
        <f t="shared" si="47"/>
        <v>0</v>
      </c>
      <c r="Y114" s="15">
        <f t="shared" si="47"/>
        <v>0</v>
      </c>
      <c r="Z114" s="15">
        <f t="shared" si="47"/>
        <v>0</v>
      </c>
      <c r="AA114" s="15">
        <f t="shared" si="47"/>
        <v>0</v>
      </c>
      <c r="AB114" s="15">
        <f t="shared" si="48"/>
        <v>0</v>
      </c>
      <c r="AC114" s="15">
        <f t="shared" si="48"/>
        <v>20</v>
      </c>
      <c r="AD114" s="15">
        <f t="shared" si="49"/>
        <v>20</v>
      </c>
      <c r="AE114" s="222"/>
    </row>
    <row r="115" spans="1:31" ht="55.5" customHeight="1" x14ac:dyDescent="0.25">
      <c r="A115" s="214"/>
      <c r="B115" s="211"/>
      <c r="C115" s="235"/>
      <c r="D115" s="234"/>
      <c r="E115" s="235"/>
      <c r="F115" s="234"/>
      <c r="G115" s="43">
        <v>8</v>
      </c>
      <c r="H115" s="37" t="s">
        <v>261</v>
      </c>
      <c r="I115" s="223"/>
      <c r="J115" s="15"/>
      <c r="K115" s="15"/>
      <c r="L115" s="15"/>
      <c r="M115" s="15"/>
      <c r="N115" s="15"/>
      <c r="O115" s="15">
        <v>1</v>
      </c>
      <c r="P115" s="39"/>
      <c r="Q115" s="15"/>
      <c r="R115" s="15">
        <f t="shared" si="65"/>
        <v>2</v>
      </c>
      <c r="S115" s="15">
        <f t="shared" si="66"/>
        <v>4</v>
      </c>
      <c r="T115" s="15">
        <f t="shared" si="67"/>
        <v>6</v>
      </c>
      <c r="U115" s="15">
        <f t="shared" si="68"/>
        <v>12</v>
      </c>
      <c r="V115" s="15">
        <f t="shared" si="69"/>
        <v>20</v>
      </c>
      <c r="W115" s="13"/>
      <c r="X115" s="15">
        <f t="shared" si="47"/>
        <v>0</v>
      </c>
      <c r="Y115" s="15">
        <f t="shared" si="47"/>
        <v>0</v>
      </c>
      <c r="Z115" s="15">
        <f t="shared" si="47"/>
        <v>0</v>
      </c>
      <c r="AA115" s="15">
        <f t="shared" si="47"/>
        <v>0</v>
      </c>
      <c r="AB115" s="15">
        <f t="shared" si="48"/>
        <v>0</v>
      </c>
      <c r="AC115" s="15">
        <f t="shared" si="48"/>
        <v>20</v>
      </c>
      <c r="AD115" s="15">
        <f t="shared" si="49"/>
        <v>20</v>
      </c>
      <c r="AE115" s="222"/>
    </row>
    <row r="116" spans="1:31" ht="58.5" customHeight="1" x14ac:dyDescent="0.25">
      <c r="A116" s="214"/>
      <c r="B116" s="211"/>
      <c r="C116" s="235"/>
      <c r="D116" s="234"/>
      <c r="E116" s="235"/>
      <c r="F116" s="234"/>
      <c r="G116" s="43">
        <v>9</v>
      </c>
      <c r="H116" s="37" t="s">
        <v>262</v>
      </c>
      <c r="I116" s="223"/>
      <c r="J116" s="15"/>
      <c r="K116" s="15"/>
      <c r="L116" s="15"/>
      <c r="M116" s="15"/>
      <c r="N116" s="15"/>
      <c r="O116" s="15">
        <v>1</v>
      </c>
      <c r="P116" s="39"/>
      <c r="Q116" s="15"/>
      <c r="R116" s="15">
        <f t="shared" si="65"/>
        <v>2</v>
      </c>
      <c r="S116" s="15">
        <f t="shared" si="66"/>
        <v>4</v>
      </c>
      <c r="T116" s="15">
        <f t="shared" si="67"/>
        <v>6</v>
      </c>
      <c r="U116" s="15">
        <f t="shared" si="68"/>
        <v>12</v>
      </c>
      <c r="V116" s="15">
        <f t="shared" si="69"/>
        <v>20</v>
      </c>
      <c r="W116" s="13"/>
      <c r="X116" s="15">
        <f t="shared" si="47"/>
        <v>0</v>
      </c>
      <c r="Y116" s="15">
        <f t="shared" si="47"/>
        <v>0</v>
      </c>
      <c r="Z116" s="15">
        <f t="shared" si="47"/>
        <v>0</v>
      </c>
      <c r="AA116" s="15">
        <f t="shared" si="47"/>
        <v>0</v>
      </c>
      <c r="AB116" s="15">
        <f t="shared" si="48"/>
        <v>0</v>
      </c>
      <c r="AC116" s="15">
        <f t="shared" si="48"/>
        <v>20</v>
      </c>
      <c r="AD116" s="15">
        <f t="shared" si="49"/>
        <v>20</v>
      </c>
      <c r="AE116" s="222"/>
    </row>
    <row r="117" spans="1:31" ht="42" customHeight="1" x14ac:dyDescent="0.25">
      <c r="A117" s="214"/>
      <c r="B117" s="211"/>
      <c r="C117" s="235"/>
      <c r="D117" s="234"/>
      <c r="E117" s="235"/>
      <c r="F117" s="234"/>
      <c r="G117" s="43">
        <v>10</v>
      </c>
      <c r="H117" s="37" t="s">
        <v>263</v>
      </c>
      <c r="I117" s="223"/>
      <c r="J117" s="15"/>
      <c r="K117" s="15"/>
      <c r="L117" s="15"/>
      <c r="M117" s="15"/>
      <c r="N117" s="15"/>
      <c r="O117" s="15">
        <v>1</v>
      </c>
      <c r="P117" s="39"/>
      <c r="Q117" s="15"/>
      <c r="R117" s="15">
        <f t="shared" si="65"/>
        <v>2</v>
      </c>
      <c r="S117" s="15">
        <f t="shared" si="66"/>
        <v>4</v>
      </c>
      <c r="T117" s="15">
        <f t="shared" si="67"/>
        <v>6</v>
      </c>
      <c r="U117" s="15">
        <f t="shared" si="68"/>
        <v>12</v>
      </c>
      <c r="V117" s="15">
        <f t="shared" si="69"/>
        <v>20</v>
      </c>
      <c r="W117" s="13"/>
      <c r="X117" s="15">
        <f t="shared" si="47"/>
        <v>0</v>
      </c>
      <c r="Y117" s="15">
        <f t="shared" si="47"/>
        <v>0</v>
      </c>
      <c r="Z117" s="15">
        <f t="shared" si="47"/>
        <v>0</v>
      </c>
      <c r="AA117" s="15">
        <f t="shared" si="47"/>
        <v>0</v>
      </c>
      <c r="AB117" s="15">
        <f t="shared" si="48"/>
        <v>0</v>
      </c>
      <c r="AC117" s="15">
        <f t="shared" si="48"/>
        <v>20</v>
      </c>
      <c r="AD117" s="15">
        <f t="shared" si="49"/>
        <v>20</v>
      </c>
      <c r="AE117" s="222"/>
    </row>
    <row r="118" spans="1:31" ht="102" customHeight="1" x14ac:dyDescent="0.25">
      <c r="A118" s="214"/>
      <c r="B118" s="211"/>
      <c r="C118" s="233"/>
      <c r="D118" s="231"/>
      <c r="E118" s="233"/>
      <c r="F118" s="231"/>
      <c r="G118" s="43">
        <v>11</v>
      </c>
      <c r="H118" s="37" t="s">
        <v>264</v>
      </c>
      <c r="I118" s="223"/>
      <c r="J118" s="15"/>
      <c r="K118" s="15"/>
      <c r="L118" s="15"/>
      <c r="M118" s="15"/>
      <c r="N118" s="15"/>
      <c r="O118" s="15">
        <v>1</v>
      </c>
      <c r="P118" s="39"/>
      <c r="Q118" s="15"/>
      <c r="R118" s="15">
        <f t="shared" si="65"/>
        <v>2</v>
      </c>
      <c r="S118" s="15">
        <f t="shared" si="66"/>
        <v>4</v>
      </c>
      <c r="T118" s="15">
        <f t="shared" si="67"/>
        <v>6</v>
      </c>
      <c r="U118" s="15">
        <f t="shared" si="68"/>
        <v>12</v>
      </c>
      <c r="V118" s="15">
        <f t="shared" si="69"/>
        <v>20</v>
      </c>
      <c r="W118" s="13"/>
      <c r="X118" s="15">
        <f t="shared" si="47"/>
        <v>0</v>
      </c>
      <c r="Y118" s="15">
        <f t="shared" si="47"/>
        <v>0</v>
      </c>
      <c r="Z118" s="15">
        <f t="shared" si="47"/>
        <v>0</v>
      </c>
      <c r="AA118" s="15">
        <f t="shared" si="47"/>
        <v>0</v>
      </c>
      <c r="AB118" s="15">
        <f t="shared" si="48"/>
        <v>0</v>
      </c>
      <c r="AC118" s="15">
        <f t="shared" si="48"/>
        <v>20</v>
      </c>
      <c r="AD118" s="15">
        <f t="shared" si="49"/>
        <v>20</v>
      </c>
      <c r="AE118" s="222"/>
    </row>
    <row r="119" spans="1:31" ht="73.5" customHeight="1" x14ac:dyDescent="0.25">
      <c r="A119" s="214"/>
      <c r="B119" s="211"/>
      <c r="C119" s="232"/>
      <c r="D119" s="230" t="s">
        <v>265</v>
      </c>
      <c r="E119" s="232"/>
      <c r="F119" s="230" t="s">
        <v>266</v>
      </c>
      <c r="G119" s="43">
        <v>12</v>
      </c>
      <c r="H119" s="37" t="s">
        <v>267</v>
      </c>
      <c r="I119" s="223" t="s">
        <v>293</v>
      </c>
      <c r="J119" s="15"/>
      <c r="K119" s="15"/>
      <c r="L119" s="15"/>
      <c r="M119" s="15"/>
      <c r="N119" s="15"/>
      <c r="O119" s="15">
        <v>1</v>
      </c>
      <c r="P119" s="236"/>
      <c r="Q119" s="15">
        <v>0</v>
      </c>
      <c r="R119" s="15">
        <f t="shared" si="65"/>
        <v>2</v>
      </c>
      <c r="S119" s="15">
        <f t="shared" si="66"/>
        <v>4</v>
      </c>
      <c r="T119" s="15">
        <f t="shared" si="67"/>
        <v>6</v>
      </c>
      <c r="U119" s="15">
        <f t="shared" si="68"/>
        <v>12</v>
      </c>
      <c r="V119" s="15">
        <f t="shared" si="69"/>
        <v>20</v>
      </c>
      <c r="W119" s="13"/>
      <c r="X119" s="15">
        <f t="shared" si="47"/>
        <v>0</v>
      </c>
      <c r="Y119" s="15">
        <f t="shared" si="47"/>
        <v>0</v>
      </c>
      <c r="Z119" s="15">
        <f t="shared" si="47"/>
        <v>0</v>
      </c>
      <c r="AA119" s="15">
        <f t="shared" si="47"/>
        <v>0</v>
      </c>
      <c r="AB119" s="15">
        <f t="shared" si="48"/>
        <v>0</v>
      </c>
      <c r="AC119" s="15">
        <f t="shared" si="48"/>
        <v>20</v>
      </c>
      <c r="AD119" s="15">
        <f t="shared" si="49"/>
        <v>20</v>
      </c>
      <c r="AE119" s="222"/>
    </row>
    <row r="120" spans="1:31" ht="54" customHeight="1" x14ac:dyDescent="0.25">
      <c r="A120" s="214"/>
      <c r="B120" s="211"/>
      <c r="C120" s="235"/>
      <c r="D120" s="234"/>
      <c r="E120" s="235"/>
      <c r="F120" s="234"/>
      <c r="G120" s="43">
        <v>13</v>
      </c>
      <c r="H120" s="37" t="s">
        <v>268</v>
      </c>
      <c r="I120" s="223"/>
      <c r="J120" s="15"/>
      <c r="K120" s="15"/>
      <c r="L120" s="15"/>
      <c r="M120" s="15"/>
      <c r="N120" s="15"/>
      <c r="O120" s="15">
        <v>1</v>
      </c>
      <c r="P120" s="236"/>
      <c r="Q120" s="15">
        <v>0</v>
      </c>
      <c r="R120" s="15">
        <f t="shared" si="65"/>
        <v>2</v>
      </c>
      <c r="S120" s="15">
        <f t="shared" si="66"/>
        <v>4</v>
      </c>
      <c r="T120" s="15">
        <f t="shared" si="67"/>
        <v>6</v>
      </c>
      <c r="U120" s="15">
        <f t="shared" si="68"/>
        <v>12</v>
      </c>
      <c r="V120" s="15">
        <f t="shared" si="69"/>
        <v>20</v>
      </c>
      <c r="W120" s="13"/>
      <c r="X120" s="15">
        <f t="shared" si="47"/>
        <v>0</v>
      </c>
      <c r="Y120" s="15">
        <f t="shared" si="47"/>
        <v>0</v>
      </c>
      <c r="Z120" s="15">
        <f t="shared" si="47"/>
        <v>0</v>
      </c>
      <c r="AA120" s="15">
        <f t="shared" si="47"/>
        <v>0</v>
      </c>
      <c r="AB120" s="15">
        <f t="shared" si="48"/>
        <v>0</v>
      </c>
      <c r="AC120" s="15">
        <f t="shared" si="48"/>
        <v>20</v>
      </c>
      <c r="AD120" s="15">
        <f t="shared" si="49"/>
        <v>20</v>
      </c>
      <c r="AE120" s="222"/>
    </row>
    <row r="121" spans="1:31" ht="65.25" customHeight="1" x14ac:dyDescent="0.25">
      <c r="A121" s="214"/>
      <c r="B121" s="211"/>
      <c r="C121" s="235"/>
      <c r="D121" s="234"/>
      <c r="E121" s="235"/>
      <c r="F121" s="234"/>
      <c r="G121" s="43">
        <v>14</v>
      </c>
      <c r="H121" s="37" t="s">
        <v>269</v>
      </c>
      <c r="I121" s="223"/>
      <c r="J121" s="15"/>
      <c r="K121" s="15"/>
      <c r="L121" s="15"/>
      <c r="M121" s="15"/>
      <c r="N121" s="15"/>
      <c r="O121" s="15">
        <v>1</v>
      </c>
      <c r="P121" s="236"/>
      <c r="Q121" s="15">
        <v>0</v>
      </c>
      <c r="R121" s="15">
        <f t="shared" si="65"/>
        <v>2</v>
      </c>
      <c r="S121" s="15">
        <f t="shared" si="66"/>
        <v>4</v>
      </c>
      <c r="T121" s="15">
        <f t="shared" si="67"/>
        <v>6</v>
      </c>
      <c r="U121" s="15">
        <f t="shared" si="68"/>
        <v>12</v>
      </c>
      <c r="V121" s="15">
        <f t="shared" si="69"/>
        <v>20</v>
      </c>
      <c r="W121" s="13"/>
      <c r="X121" s="15">
        <f t="shared" si="47"/>
        <v>0</v>
      </c>
      <c r="Y121" s="15">
        <f t="shared" si="47"/>
        <v>0</v>
      </c>
      <c r="Z121" s="15">
        <f t="shared" si="47"/>
        <v>0</v>
      </c>
      <c r="AA121" s="15">
        <f t="shared" si="47"/>
        <v>0</v>
      </c>
      <c r="AB121" s="15">
        <f t="shared" si="48"/>
        <v>0</v>
      </c>
      <c r="AC121" s="15">
        <f t="shared" si="48"/>
        <v>20</v>
      </c>
      <c r="AD121" s="15">
        <f t="shared" si="49"/>
        <v>20</v>
      </c>
      <c r="AE121" s="222"/>
    </row>
    <row r="122" spans="1:31" ht="57.75" customHeight="1" x14ac:dyDescent="0.25">
      <c r="A122" s="215"/>
      <c r="B122" s="212"/>
      <c r="C122" s="233"/>
      <c r="D122" s="231"/>
      <c r="E122" s="233"/>
      <c r="F122" s="231"/>
      <c r="G122" s="43">
        <v>15</v>
      </c>
      <c r="H122" s="37" t="s">
        <v>270</v>
      </c>
      <c r="I122" s="223"/>
      <c r="J122" s="15"/>
      <c r="K122" s="15"/>
      <c r="L122" s="15"/>
      <c r="M122" s="15"/>
      <c r="N122" s="15"/>
      <c r="O122" s="15">
        <v>1</v>
      </c>
      <c r="P122" s="236"/>
      <c r="Q122" s="15">
        <v>0</v>
      </c>
      <c r="R122" s="15">
        <f t="shared" si="65"/>
        <v>2</v>
      </c>
      <c r="S122" s="15">
        <f t="shared" si="66"/>
        <v>4</v>
      </c>
      <c r="T122" s="15">
        <f t="shared" si="67"/>
        <v>6</v>
      </c>
      <c r="U122" s="15">
        <f t="shared" si="68"/>
        <v>12</v>
      </c>
      <c r="V122" s="15">
        <f t="shared" si="69"/>
        <v>20</v>
      </c>
      <c r="W122" s="13"/>
      <c r="X122" s="15">
        <f t="shared" si="47"/>
        <v>0</v>
      </c>
      <c r="Y122" s="15">
        <f t="shared" si="47"/>
        <v>0</v>
      </c>
      <c r="Z122" s="15">
        <f t="shared" si="47"/>
        <v>0</v>
      </c>
      <c r="AA122" s="15">
        <f t="shared" si="47"/>
        <v>0</v>
      </c>
      <c r="AB122" s="15">
        <f t="shared" si="48"/>
        <v>0</v>
      </c>
      <c r="AC122" s="15">
        <f t="shared" si="48"/>
        <v>20</v>
      </c>
      <c r="AD122" s="15">
        <f t="shared" si="49"/>
        <v>20</v>
      </c>
      <c r="AE122" s="222"/>
    </row>
    <row r="123" spans="1:31" ht="39" customHeight="1" x14ac:dyDescent="0.25">
      <c r="A123" s="213">
        <v>11</v>
      </c>
      <c r="B123" s="210" t="s">
        <v>47</v>
      </c>
      <c r="C123" s="232"/>
      <c r="D123" s="230" t="s">
        <v>271</v>
      </c>
      <c r="E123" s="232"/>
      <c r="F123" s="230" t="s">
        <v>272</v>
      </c>
      <c r="G123" s="43">
        <v>1</v>
      </c>
      <c r="H123" s="37" t="s">
        <v>273</v>
      </c>
      <c r="I123" s="223" t="s">
        <v>291</v>
      </c>
      <c r="J123" s="15"/>
      <c r="K123" s="15"/>
      <c r="L123" s="15"/>
      <c r="M123" s="15"/>
      <c r="N123" s="15"/>
      <c r="O123" s="15">
        <v>1</v>
      </c>
      <c r="P123" s="236"/>
      <c r="Q123" s="15">
        <v>0</v>
      </c>
      <c r="R123" s="15">
        <f>15*0.1</f>
        <v>1.5</v>
      </c>
      <c r="S123" s="15">
        <f>15*0.2</f>
        <v>3</v>
      </c>
      <c r="T123" s="15">
        <f>15*0.3</f>
        <v>4.5</v>
      </c>
      <c r="U123" s="15">
        <f>15*0.6</f>
        <v>9</v>
      </c>
      <c r="V123" s="15">
        <f>15*1</f>
        <v>15</v>
      </c>
      <c r="W123" s="13"/>
      <c r="X123" s="15">
        <f t="shared" si="47"/>
        <v>0</v>
      </c>
      <c r="Y123" s="15">
        <f t="shared" si="47"/>
        <v>0</v>
      </c>
      <c r="Z123" s="15">
        <f t="shared" si="47"/>
        <v>0</v>
      </c>
      <c r="AA123" s="15">
        <f t="shared" si="47"/>
        <v>0</v>
      </c>
      <c r="AB123" s="15">
        <f t="shared" si="48"/>
        <v>0</v>
      </c>
      <c r="AC123" s="15">
        <f t="shared" si="48"/>
        <v>15</v>
      </c>
      <c r="AD123" s="15">
        <f t="shared" si="49"/>
        <v>15</v>
      </c>
      <c r="AE123" s="222">
        <f>SUM(AD123:AD127)</f>
        <v>75</v>
      </c>
    </row>
    <row r="124" spans="1:31" ht="72.75" customHeight="1" x14ac:dyDescent="0.25">
      <c r="A124" s="214"/>
      <c r="B124" s="211"/>
      <c r="C124" s="235"/>
      <c r="D124" s="234"/>
      <c r="E124" s="235"/>
      <c r="F124" s="234"/>
      <c r="G124" s="43">
        <v>2</v>
      </c>
      <c r="H124" s="37" t="s">
        <v>274</v>
      </c>
      <c r="I124" s="223"/>
      <c r="J124" s="15"/>
      <c r="K124" s="15"/>
      <c r="L124" s="15"/>
      <c r="M124" s="15"/>
      <c r="N124" s="15"/>
      <c r="O124" s="15">
        <v>1</v>
      </c>
      <c r="P124" s="236"/>
      <c r="Q124" s="15">
        <v>0</v>
      </c>
      <c r="R124" s="15">
        <f t="shared" ref="R124:R127" si="70">15*0.1</f>
        <v>1.5</v>
      </c>
      <c r="S124" s="15">
        <f t="shared" ref="S124:S127" si="71">15*0.2</f>
        <v>3</v>
      </c>
      <c r="T124" s="15">
        <f t="shared" ref="T124:T127" si="72">15*0.3</f>
        <v>4.5</v>
      </c>
      <c r="U124" s="15">
        <f t="shared" ref="U124:U127" si="73">15*0.6</f>
        <v>9</v>
      </c>
      <c r="V124" s="15">
        <f t="shared" ref="V124:V127" si="74">15*1</f>
        <v>15</v>
      </c>
      <c r="W124" s="13"/>
      <c r="X124" s="15">
        <f t="shared" si="47"/>
        <v>0</v>
      </c>
      <c r="Y124" s="15">
        <f t="shared" si="47"/>
        <v>0</v>
      </c>
      <c r="Z124" s="15">
        <f t="shared" si="47"/>
        <v>0</v>
      </c>
      <c r="AA124" s="15">
        <f t="shared" si="47"/>
        <v>0</v>
      </c>
      <c r="AB124" s="15">
        <f t="shared" si="48"/>
        <v>0</v>
      </c>
      <c r="AC124" s="15">
        <f t="shared" si="48"/>
        <v>15</v>
      </c>
      <c r="AD124" s="15">
        <f t="shared" si="49"/>
        <v>15</v>
      </c>
      <c r="AE124" s="222"/>
    </row>
    <row r="125" spans="1:31" ht="254.25" customHeight="1" x14ac:dyDescent="0.25">
      <c r="A125" s="214"/>
      <c r="B125" s="211"/>
      <c r="C125" s="233"/>
      <c r="D125" s="231"/>
      <c r="E125" s="233"/>
      <c r="F125" s="231"/>
      <c r="G125" s="43">
        <v>3</v>
      </c>
      <c r="H125" s="37" t="s">
        <v>275</v>
      </c>
      <c r="I125" s="223"/>
      <c r="J125" s="15"/>
      <c r="K125" s="15"/>
      <c r="L125" s="15"/>
      <c r="M125" s="15"/>
      <c r="N125" s="15"/>
      <c r="O125" s="15">
        <v>1</v>
      </c>
      <c r="P125" s="236"/>
      <c r="Q125" s="15">
        <v>0</v>
      </c>
      <c r="R125" s="15">
        <f t="shared" si="70"/>
        <v>1.5</v>
      </c>
      <c r="S125" s="15">
        <f t="shared" si="71"/>
        <v>3</v>
      </c>
      <c r="T125" s="15">
        <f t="shared" si="72"/>
        <v>4.5</v>
      </c>
      <c r="U125" s="15">
        <f t="shared" si="73"/>
        <v>9</v>
      </c>
      <c r="V125" s="15">
        <f t="shared" si="74"/>
        <v>15</v>
      </c>
      <c r="W125" s="13"/>
      <c r="X125" s="15">
        <f t="shared" si="47"/>
        <v>0</v>
      </c>
      <c r="Y125" s="15">
        <f t="shared" si="47"/>
        <v>0</v>
      </c>
      <c r="Z125" s="15">
        <f t="shared" si="47"/>
        <v>0</v>
      </c>
      <c r="AA125" s="15">
        <f t="shared" si="47"/>
        <v>0</v>
      </c>
      <c r="AB125" s="15">
        <f t="shared" si="48"/>
        <v>0</v>
      </c>
      <c r="AC125" s="15">
        <f t="shared" si="48"/>
        <v>15</v>
      </c>
      <c r="AD125" s="15">
        <f t="shared" si="49"/>
        <v>15</v>
      </c>
      <c r="AE125" s="222"/>
    </row>
    <row r="126" spans="1:31" ht="147" customHeight="1" x14ac:dyDescent="0.25">
      <c r="A126" s="214"/>
      <c r="B126" s="211"/>
      <c r="C126" s="232"/>
      <c r="D126" s="230" t="s">
        <v>276</v>
      </c>
      <c r="E126" s="232"/>
      <c r="F126" s="230" t="s">
        <v>277</v>
      </c>
      <c r="G126" s="43">
        <v>4</v>
      </c>
      <c r="H126" s="37" t="s">
        <v>278</v>
      </c>
      <c r="I126" s="223" t="s">
        <v>291</v>
      </c>
      <c r="J126" s="15"/>
      <c r="K126" s="15"/>
      <c r="L126" s="15"/>
      <c r="M126" s="15"/>
      <c r="N126" s="15"/>
      <c r="O126" s="15">
        <v>1</v>
      </c>
      <c r="P126" s="236"/>
      <c r="Q126" s="15">
        <v>0</v>
      </c>
      <c r="R126" s="15">
        <f t="shared" si="70"/>
        <v>1.5</v>
      </c>
      <c r="S126" s="15">
        <f t="shared" si="71"/>
        <v>3</v>
      </c>
      <c r="T126" s="15">
        <f t="shared" si="72"/>
        <v>4.5</v>
      </c>
      <c r="U126" s="15">
        <f t="shared" si="73"/>
        <v>9</v>
      </c>
      <c r="V126" s="15">
        <f t="shared" si="74"/>
        <v>15</v>
      </c>
      <c r="W126" s="13"/>
      <c r="X126" s="15">
        <f t="shared" si="47"/>
        <v>0</v>
      </c>
      <c r="Y126" s="15">
        <f t="shared" si="47"/>
        <v>0</v>
      </c>
      <c r="Z126" s="15">
        <f t="shared" si="47"/>
        <v>0</v>
      </c>
      <c r="AA126" s="15">
        <f t="shared" si="47"/>
        <v>0</v>
      </c>
      <c r="AB126" s="15">
        <f t="shared" si="48"/>
        <v>0</v>
      </c>
      <c r="AC126" s="15">
        <f t="shared" si="48"/>
        <v>15</v>
      </c>
      <c r="AD126" s="15">
        <f t="shared" si="49"/>
        <v>15</v>
      </c>
      <c r="AE126" s="222"/>
    </row>
    <row r="127" spans="1:31" ht="92.25" customHeight="1" x14ac:dyDescent="0.25">
      <c r="A127" s="215"/>
      <c r="B127" s="212"/>
      <c r="C127" s="233"/>
      <c r="D127" s="231"/>
      <c r="E127" s="233"/>
      <c r="F127" s="231"/>
      <c r="G127" s="43">
        <v>5</v>
      </c>
      <c r="H127" s="37" t="s">
        <v>279</v>
      </c>
      <c r="I127" s="223"/>
      <c r="J127" s="15"/>
      <c r="K127" s="15"/>
      <c r="L127" s="15"/>
      <c r="M127" s="15"/>
      <c r="N127" s="15"/>
      <c r="O127" s="15">
        <v>1</v>
      </c>
      <c r="P127" s="236"/>
      <c r="Q127" s="15">
        <v>0</v>
      </c>
      <c r="R127" s="15">
        <f t="shared" si="70"/>
        <v>1.5</v>
      </c>
      <c r="S127" s="15">
        <f t="shared" si="71"/>
        <v>3</v>
      </c>
      <c r="T127" s="15">
        <f t="shared" si="72"/>
        <v>4.5</v>
      </c>
      <c r="U127" s="15">
        <f t="shared" si="73"/>
        <v>9</v>
      </c>
      <c r="V127" s="15">
        <f t="shared" si="74"/>
        <v>15</v>
      </c>
      <c r="W127" s="13"/>
      <c r="X127" s="15">
        <f t="shared" si="47"/>
        <v>0</v>
      </c>
      <c r="Y127" s="15">
        <f t="shared" si="47"/>
        <v>0</v>
      </c>
      <c r="Z127" s="15">
        <f t="shared" si="47"/>
        <v>0</v>
      </c>
      <c r="AA127" s="15">
        <f t="shared" si="47"/>
        <v>0</v>
      </c>
      <c r="AB127" s="15">
        <f t="shared" si="48"/>
        <v>0</v>
      </c>
      <c r="AC127" s="15">
        <f t="shared" si="48"/>
        <v>15</v>
      </c>
      <c r="AD127" s="15">
        <f t="shared" si="49"/>
        <v>15</v>
      </c>
      <c r="AE127" s="222"/>
    </row>
    <row r="128" spans="1:31" ht="75" customHeight="1" x14ac:dyDescent="0.25">
      <c r="A128" s="219">
        <v>12</v>
      </c>
      <c r="B128" s="216" t="s">
        <v>48</v>
      </c>
      <c r="C128" s="232"/>
      <c r="D128" s="230" t="s">
        <v>48</v>
      </c>
      <c r="E128" s="232"/>
      <c r="F128" s="230" t="s">
        <v>280</v>
      </c>
      <c r="G128" s="43">
        <v>1</v>
      </c>
      <c r="H128" s="37" t="s">
        <v>281</v>
      </c>
      <c r="I128" s="223" t="s">
        <v>292</v>
      </c>
      <c r="J128" s="15"/>
      <c r="K128" s="15"/>
      <c r="L128" s="15"/>
      <c r="M128" s="15"/>
      <c r="N128" s="15"/>
      <c r="O128" s="15">
        <v>1</v>
      </c>
      <c r="P128" s="236"/>
      <c r="Q128" s="15">
        <v>0</v>
      </c>
      <c r="R128" s="15">
        <f>20*0.1</f>
        <v>2</v>
      </c>
      <c r="S128" s="15">
        <f>20*0.2</f>
        <v>4</v>
      </c>
      <c r="T128" s="15">
        <f>20*0.3</f>
        <v>6</v>
      </c>
      <c r="U128" s="15">
        <f>20*0.6</f>
        <v>12</v>
      </c>
      <c r="V128" s="15">
        <f>20*1</f>
        <v>20</v>
      </c>
      <c r="W128" s="13"/>
      <c r="X128" s="15">
        <f t="shared" si="47"/>
        <v>0</v>
      </c>
      <c r="Y128" s="15">
        <f t="shared" si="47"/>
        <v>0</v>
      </c>
      <c r="Z128" s="15">
        <f t="shared" si="47"/>
        <v>0</v>
      </c>
      <c r="AA128" s="15">
        <f t="shared" si="47"/>
        <v>0</v>
      </c>
      <c r="AB128" s="15">
        <f t="shared" si="48"/>
        <v>0</v>
      </c>
      <c r="AC128" s="15">
        <f t="shared" si="48"/>
        <v>20</v>
      </c>
      <c r="AD128" s="15">
        <f t="shared" si="49"/>
        <v>20</v>
      </c>
      <c r="AE128" s="222">
        <f>SUM(AD128:AD133)</f>
        <v>120</v>
      </c>
    </row>
    <row r="129" spans="1:87" ht="54.75" customHeight="1" x14ac:dyDescent="0.25">
      <c r="A129" s="220"/>
      <c r="B129" s="217"/>
      <c r="C129" s="235"/>
      <c r="D129" s="234"/>
      <c r="E129" s="235"/>
      <c r="F129" s="234"/>
      <c r="G129" s="43">
        <v>2</v>
      </c>
      <c r="H129" s="37" t="s">
        <v>282</v>
      </c>
      <c r="I129" s="223"/>
      <c r="J129" s="15"/>
      <c r="K129" s="15"/>
      <c r="L129" s="15"/>
      <c r="M129" s="15"/>
      <c r="N129" s="15"/>
      <c r="O129" s="15">
        <v>1</v>
      </c>
      <c r="P129" s="236"/>
      <c r="Q129" s="15">
        <v>0</v>
      </c>
      <c r="R129" s="15">
        <f t="shared" ref="R129:R133" si="75">20*0.1</f>
        <v>2</v>
      </c>
      <c r="S129" s="15">
        <f t="shared" ref="S129:S133" si="76">20*0.2</f>
        <v>4</v>
      </c>
      <c r="T129" s="15">
        <f t="shared" ref="T129:T133" si="77">20*0.3</f>
        <v>6</v>
      </c>
      <c r="U129" s="15">
        <f t="shared" ref="U129:U133" si="78">20*0.6</f>
        <v>12</v>
      </c>
      <c r="V129" s="15">
        <f t="shared" ref="V129:V133" si="79">20*1</f>
        <v>20</v>
      </c>
      <c r="W129" s="13"/>
      <c r="X129" s="15">
        <f t="shared" si="47"/>
        <v>0</v>
      </c>
      <c r="Y129" s="15">
        <f t="shared" si="47"/>
        <v>0</v>
      </c>
      <c r="Z129" s="15">
        <f t="shared" si="47"/>
        <v>0</v>
      </c>
      <c r="AA129" s="15">
        <f t="shared" si="47"/>
        <v>0</v>
      </c>
      <c r="AB129" s="15">
        <f t="shared" si="48"/>
        <v>0</v>
      </c>
      <c r="AC129" s="15">
        <f t="shared" si="48"/>
        <v>20</v>
      </c>
      <c r="AD129" s="15">
        <f t="shared" si="49"/>
        <v>20</v>
      </c>
      <c r="AE129" s="222"/>
    </row>
    <row r="130" spans="1:87" ht="70.5" customHeight="1" x14ac:dyDescent="0.25">
      <c r="A130" s="220"/>
      <c r="B130" s="217"/>
      <c r="C130" s="235"/>
      <c r="D130" s="234"/>
      <c r="E130" s="235"/>
      <c r="F130" s="234"/>
      <c r="G130" s="43">
        <v>3</v>
      </c>
      <c r="H130" s="37" t="s">
        <v>283</v>
      </c>
      <c r="I130" s="223"/>
      <c r="J130" s="15"/>
      <c r="K130" s="15"/>
      <c r="L130" s="15"/>
      <c r="M130" s="15"/>
      <c r="N130" s="15"/>
      <c r="O130" s="15">
        <v>1</v>
      </c>
      <c r="P130" s="236"/>
      <c r="Q130" s="15">
        <v>0</v>
      </c>
      <c r="R130" s="15">
        <f t="shared" si="75"/>
        <v>2</v>
      </c>
      <c r="S130" s="15">
        <f t="shared" si="76"/>
        <v>4</v>
      </c>
      <c r="T130" s="15">
        <f t="shared" si="77"/>
        <v>6</v>
      </c>
      <c r="U130" s="15">
        <f t="shared" si="78"/>
        <v>12</v>
      </c>
      <c r="V130" s="15">
        <f t="shared" si="79"/>
        <v>20</v>
      </c>
      <c r="W130" s="13"/>
      <c r="X130" s="15">
        <f t="shared" si="47"/>
        <v>0</v>
      </c>
      <c r="Y130" s="15">
        <f t="shared" si="47"/>
        <v>0</v>
      </c>
      <c r="Z130" s="15">
        <f t="shared" si="47"/>
        <v>0</v>
      </c>
      <c r="AA130" s="15">
        <f t="shared" si="47"/>
        <v>0</v>
      </c>
      <c r="AB130" s="15">
        <f t="shared" si="48"/>
        <v>0</v>
      </c>
      <c r="AC130" s="15">
        <f t="shared" si="48"/>
        <v>20</v>
      </c>
      <c r="AD130" s="15">
        <f t="shared" si="49"/>
        <v>20</v>
      </c>
      <c r="AE130" s="222"/>
    </row>
    <row r="131" spans="1:87" ht="120.75" customHeight="1" x14ac:dyDescent="0.25">
      <c r="A131" s="220"/>
      <c r="B131" s="217"/>
      <c r="C131" s="233"/>
      <c r="D131" s="231"/>
      <c r="E131" s="233"/>
      <c r="F131" s="231"/>
      <c r="G131" s="43">
        <v>4</v>
      </c>
      <c r="H131" s="37" t="s">
        <v>284</v>
      </c>
      <c r="I131" s="223"/>
      <c r="J131" s="15"/>
      <c r="K131" s="15"/>
      <c r="L131" s="15"/>
      <c r="M131" s="15"/>
      <c r="N131" s="15"/>
      <c r="O131" s="15">
        <v>1</v>
      </c>
      <c r="P131" s="236"/>
      <c r="Q131" s="15">
        <v>0</v>
      </c>
      <c r="R131" s="15">
        <f t="shared" si="75"/>
        <v>2</v>
      </c>
      <c r="S131" s="15">
        <f t="shared" si="76"/>
        <v>4</v>
      </c>
      <c r="T131" s="15">
        <f t="shared" si="77"/>
        <v>6</v>
      </c>
      <c r="U131" s="15">
        <f t="shared" si="78"/>
        <v>12</v>
      </c>
      <c r="V131" s="15">
        <f t="shared" si="79"/>
        <v>20</v>
      </c>
      <c r="W131" s="13"/>
      <c r="X131" s="15">
        <f t="shared" si="47"/>
        <v>0</v>
      </c>
      <c r="Y131" s="15">
        <f t="shared" si="47"/>
        <v>0</v>
      </c>
      <c r="Z131" s="15">
        <f t="shared" si="47"/>
        <v>0</v>
      </c>
      <c r="AA131" s="15">
        <f t="shared" si="47"/>
        <v>0</v>
      </c>
      <c r="AB131" s="15">
        <f t="shared" si="48"/>
        <v>0</v>
      </c>
      <c r="AC131" s="15">
        <f t="shared" si="48"/>
        <v>20</v>
      </c>
      <c r="AD131" s="15">
        <f t="shared" si="49"/>
        <v>20</v>
      </c>
      <c r="AE131" s="222"/>
    </row>
    <row r="132" spans="1:87" ht="72.75" customHeight="1" x14ac:dyDescent="0.25">
      <c r="A132" s="220"/>
      <c r="B132" s="217"/>
      <c r="C132" s="45"/>
      <c r="D132" s="41" t="s">
        <v>285</v>
      </c>
      <c r="E132" s="45"/>
      <c r="F132" s="41" t="s">
        <v>286</v>
      </c>
      <c r="G132" s="43">
        <v>5</v>
      </c>
      <c r="H132" s="37" t="s">
        <v>287</v>
      </c>
      <c r="I132" s="37" t="s">
        <v>291</v>
      </c>
      <c r="J132" s="15"/>
      <c r="K132" s="15"/>
      <c r="L132" s="15"/>
      <c r="M132" s="15"/>
      <c r="N132" s="15"/>
      <c r="O132" s="15">
        <v>1</v>
      </c>
      <c r="P132" s="236"/>
      <c r="Q132" s="15">
        <v>0</v>
      </c>
      <c r="R132" s="15">
        <f t="shared" si="75"/>
        <v>2</v>
      </c>
      <c r="S132" s="15">
        <f t="shared" si="76"/>
        <v>4</v>
      </c>
      <c r="T132" s="15">
        <f t="shared" si="77"/>
        <v>6</v>
      </c>
      <c r="U132" s="15">
        <f t="shared" si="78"/>
        <v>12</v>
      </c>
      <c r="V132" s="15">
        <f t="shared" si="79"/>
        <v>20</v>
      </c>
      <c r="W132" s="13"/>
      <c r="X132" s="15">
        <f t="shared" si="47"/>
        <v>0</v>
      </c>
      <c r="Y132" s="15">
        <f t="shared" si="47"/>
        <v>0</v>
      </c>
      <c r="Z132" s="15">
        <f t="shared" si="47"/>
        <v>0</v>
      </c>
      <c r="AA132" s="15">
        <f t="shared" ref="AA132:AC133" si="80">M132*T132</f>
        <v>0</v>
      </c>
      <c r="AB132" s="15">
        <f t="shared" si="48"/>
        <v>0</v>
      </c>
      <c r="AC132" s="15">
        <f t="shared" si="48"/>
        <v>20</v>
      </c>
      <c r="AD132" s="15">
        <f t="shared" si="49"/>
        <v>20</v>
      </c>
      <c r="AE132" s="222"/>
    </row>
    <row r="133" spans="1:87" ht="92.25" customHeight="1" x14ac:dyDescent="0.25">
      <c r="A133" s="221"/>
      <c r="B133" s="218"/>
      <c r="C133" s="45"/>
      <c r="D133" s="41" t="s">
        <v>290</v>
      </c>
      <c r="E133" s="45"/>
      <c r="F133" s="41" t="s">
        <v>289</v>
      </c>
      <c r="G133" s="43">
        <v>6</v>
      </c>
      <c r="H133" s="37" t="s">
        <v>288</v>
      </c>
      <c r="I133" s="37" t="s">
        <v>291</v>
      </c>
      <c r="J133" s="15"/>
      <c r="K133" s="15"/>
      <c r="L133" s="15"/>
      <c r="M133" s="15"/>
      <c r="N133" s="15"/>
      <c r="O133" s="15">
        <v>1</v>
      </c>
      <c r="P133" s="236"/>
      <c r="Q133" s="15">
        <v>0</v>
      </c>
      <c r="R133" s="15">
        <f t="shared" si="75"/>
        <v>2</v>
      </c>
      <c r="S133" s="15">
        <f t="shared" si="76"/>
        <v>4</v>
      </c>
      <c r="T133" s="15">
        <f t="shared" si="77"/>
        <v>6</v>
      </c>
      <c r="U133" s="15">
        <f t="shared" si="78"/>
        <v>12</v>
      </c>
      <c r="V133" s="15">
        <f t="shared" si="79"/>
        <v>20</v>
      </c>
      <c r="W133" s="13"/>
      <c r="X133" s="15">
        <f t="shared" ref="X133:Z133" si="81">J133*Q133</f>
        <v>0</v>
      </c>
      <c r="Y133" s="15">
        <f t="shared" si="81"/>
        <v>0</v>
      </c>
      <c r="Z133" s="15">
        <f t="shared" si="81"/>
        <v>0</v>
      </c>
      <c r="AA133" s="15">
        <f t="shared" si="80"/>
        <v>0</v>
      </c>
      <c r="AB133" s="15">
        <f t="shared" si="80"/>
        <v>0</v>
      </c>
      <c r="AC133" s="15">
        <f t="shared" si="80"/>
        <v>20</v>
      </c>
      <c r="AD133" s="15">
        <f t="shared" si="49"/>
        <v>20</v>
      </c>
      <c r="AE133" s="222"/>
    </row>
    <row r="134" spans="1:87" ht="26.25" hidden="1" customHeight="1" x14ac:dyDescent="0.25">
      <c r="A134" s="239" t="s">
        <v>23</v>
      </c>
      <c r="B134" s="239"/>
      <c r="C134" s="239"/>
      <c r="D134" s="239"/>
      <c r="E134" s="239"/>
      <c r="F134" s="239"/>
      <c r="G134" s="239"/>
      <c r="H134" s="239"/>
      <c r="I134" s="239"/>
      <c r="J134" s="239"/>
      <c r="K134" s="239"/>
      <c r="L134" s="239"/>
      <c r="M134" s="239"/>
      <c r="N134" s="239"/>
      <c r="O134" s="239"/>
      <c r="P134" s="239"/>
      <c r="Q134" s="239"/>
      <c r="R134" s="239"/>
      <c r="S134" s="239"/>
      <c r="T134" s="239"/>
      <c r="U134" s="239"/>
      <c r="V134" s="239"/>
      <c r="W134" s="239"/>
      <c r="X134" s="239"/>
      <c r="Y134" s="239"/>
      <c r="Z134" s="239"/>
      <c r="AA134" s="239"/>
      <c r="AB134" s="239"/>
      <c r="AC134" s="239"/>
      <c r="AD134" s="239"/>
      <c r="AE134" s="38">
        <f>SUM(AE5:AE133)</f>
        <v>2000</v>
      </c>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8"/>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18"/>
      <c r="CE134" s="18"/>
      <c r="CF134" s="18"/>
      <c r="CG134" s="18"/>
      <c r="CH134" s="18"/>
      <c r="CI134" s="18"/>
    </row>
    <row r="135" spans="1:87" s="22" customFormat="1" ht="19.5" x14ac:dyDescent="0.25">
      <c r="A135" s="294" t="s">
        <v>454</v>
      </c>
      <c r="B135" s="294"/>
      <c r="C135" s="294"/>
      <c r="D135" s="294"/>
      <c r="E135" s="294"/>
      <c r="F135" s="294"/>
      <c r="G135" s="294"/>
      <c r="H135" s="294"/>
      <c r="I135" s="294"/>
      <c r="J135" s="294"/>
      <c r="K135" s="294"/>
      <c r="L135" s="294"/>
      <c r="M135" s="294"/>
      <c r="N135" s="294"/>
      <c r="O135" s="294"/>
      <c r="P135" s="294"/>
      <c r="Q135" s="294"/>
      <c r="R135" s="294"/>
      <c r="S135" s="294"/>
      <c r="T135" s="294"/>
      <c r="U135" s="294"/>
      <c r="V135" s="294"/>
      <c r="W135" s="294"/>
      <c r="X135" s="294"/>
      <c r="Y135" s="294"/>
      <c r="Z135" s="294"/>
      <c r="AA135" s="294"/>
      <c r="AB135" s="294"/>
      <c r="AC135" s="294"/>
      <c r="AD135" s="294"/>
      <c r="AE135" s="295">
        <f>SUM(AE5:AE133)</f>
        <v>2000</v>
      </c>
    </row>
    <row r="136" spans="1:87" s="22" customFormat="1" ht="15" x14ac:dyDescent="0.25">
      <c r="A136" s="109"/>
      <c r="B136" s="109"/>
      <c r="C136" s="109"/>
      <c r="D136" s="109"/>
      <c r="E136" s="109"/>
      <c r="F136" s="109"/>
      <c r="G136" s="109"/>
      <c r="H136" s="109"/>
      <c r="I136" s="109"/>
      <c r="J136" s="109"/>
      <c r="K136" s="109"/>
      <c r="L136" s="109"/>
      <c r="M136" s="109"/>
      <c r="N136" s="109"/>
      <c r="O136" s="109"/>
      <c r="P136" s="109"/>
      <c r="Q136" s="109"/>
      <c r="R136" s="109"/>
      <c r="S136" s="109"/>
      <c r="T136" s="109"/>
      <c r="U136" s="109"/>
      <c r="V136" s="109"/>
      <c r="W136" s="109"/>
      <c r="X136" s="109"/>
      <c r="Y136" s="109"/>
      <c r="Z136" s="109"/>
      <c r="AA136" s="109"/>
      <c r="AB136" s="109"/>
      <c r="AC136" s="109"/>
      <c r="AD136" s="109"/>
      <c r="AE136" s="108"/>
    </row>
    <row r="137" spans="1:87" ht="15" x14ac:dyDescent="0.25">
      <c r="H137" s="7" t="s">
        <v>74</v>
      </c>
      <c r="I137" s="7" t="s">
        <v>73</v>
      </c>
    </row>
    <row r="138" spans="1:87" ht="15" x14ac:dyDescent="0.25">
      <c r="H138" s="7" t="s">
        <v>71</v>
      </c>
      <c r="I138" s="7" t="s">
        <v>72</v>
      </c>
    </row>
    <row r="139" spans="1:87" ht="15" x14ac:dyDescent="0.25">
      <c r="H139" s="7" t="s">
        <v>69</v>
      </c>
      <c r="I139" s="7" t="s">
        <v>70</v>
      </c>
    </row>
    <row r="140" spans="1:87" ht="15" x14ac:dyDescent="0.25">
      <c r="H140" s="7" t="s">
        <v>67</v>
      </c>
      <c r="I140" s="7" t="s">
        <v>68</v>
      </c>
    </row>
    <row r="141" spans="1:87" ht="15" x14ac:dyDescent="0.25">
      <c r="H141" s="7" t="s">
        <v>65</v>
      </c>
      <c r="I141" s="7" t="s">
        <v>66</v>
      </c>
    </row>
  </sheetData>
  <mergeCells count="252">
    <mergeCell ref="C32:C39"/>
    <mergeCell ref="F40:F41"/>
    <mergeCell ref="E40:E41"/>
    <mergeCell ref="D40:D41"/>
    <mergeCell ref="C40:C41"/>
    <mergeCell ref="E32:E36"/>
    <mergeCell ref="C71:C75"/>
    <mergeCell ref="F55:F62"/>
    <mergeCell ref="E55:E62"/>
    <mergeCell ref="D55:D62"/>
    <mergeCell ref="C55:C62"/>
    <mergeCell ref="F63:F69"/>
    <mergeCell ref="E63:E69"/>
    <mergeCell ref="D63:D69"/>
    <mergeCell ref="C63:C69"/>
    <mergeCell ref="P77:P78"/>
    <mergeCell ref="P79:P80"/>
    <mergeCell ref="P81:P82"/>
    <mergeCell ref="P47:P48"/>
    <mergeCell ref="P49:P50"/>
    <mergeCell ref="P51:P52"/>
    <mergeCell ref="P45:P46"/>
    <mergeCell ref="F46:F47"/>
    <mergeCell ref="E46:E47"/>
    <mergeCell ref="I80:I81"/>
    <mergeCell ref="I77:I79"/>
    <mergeCell ref="I71:I75"/>
    <mergeCell ref="I63:I69"/>
    <mergeCell ref="F48:F51"/>
    <mergeCell ref="E48:E51"/>
    <mergeCell ref="F52:F53"/>
    <mergeCell ref="E52:E53"/>
    <mergeCell ref="F71:F75"/>
    <mergeCell ref="E71:E75"/>
    <mergeCell ref="F42:F45"/>
    <mergeCell ref="E42:E45"/>
    <mergeCell ref="P9:P10"/>
    <mergeCell ref="P65:P66"/>
    <mergeCell ref="P67:P68"/>
    <mergeCell ref="P69:P70"/>
    <mergeCell ref="P71:P72"/>
    <mergeCell ref="P73:P74"/>
    <mergeCell ref="P75:P76"/>
    <mergeCell ref="P57:P58"/>
    <mergeCell ref="P43:P44"/>
    <mergeCell ref="P59:P60"/>
    <mergeCell ref="P61:P62"/>
    <mergeCell ref="P63:P64"/>
    <mergeCell ref="P29:P30"/>
    <mergeCell ref="P31:P32"/>
    <mergeCell ref="P33:P34"/>
    <mergeCell ref="P35:P36"/>
    <mergeCell ref="P37:P38"/>
    <mergeCell ref="P39:P40"/>
    <mergeCell ref="P41:P42"/>
    <mergeCell ref="P53:P54"/>
    <mergeCell ref="P55:P56"/>
    <mergeCell ref="P17:P18"/>
    <mergeCell ref="P23:P24"/>
    <mergeCell ref="P25:P26"/>
    <mergeCell ref="P101:P102"/>
    <mergeCell ref="P103:P104"/>
    <mergeCell ref="P105:P106"/>
    <mergeCell ref="P107:P108"/>
    <mergeCell ref="P109:P110"/>
    <mergeCell ref="P111:P112"/>
    <mergeCell ref="P113:P114"/>
    <mergeCell ref="P83:P84"/>
    <mergeCell ref="P85:P86"/>
    <mergeCell ref="P87:P88"/>
    <mergeCell ref="P89:P90"/>
    <mergeCell ref="P91:P92"/>
    <mergeCell ref="P93:P94"/>
    <mergeCell ref="P95:P96"/>
    <mergeCell ref="P97:P98"/>
    <mergeCell ref="P99:P100"/>
    <mergeCell ref="D6:D7"/>
    <mergeCell ref="J3:O3"/>
    <mergeCell ref="A1:AE1"/>
    <mergeCell ref="A2:D2"/>
    <mergeCell ref="AD3:AD4"/>
    <mergeCell ref="AE3:AE4"/>
    <mergeCell ref="A3:A4"/>
    <mergeCell ref="B3:B4"/>
    <mergeCell ref="P3:P4"/>
    <mergeCell ref="W3:W4"/>
    <mergeCell ref="X3:AC4"/>
    <mergeCell ref="Q3:V3"/>
    <mergeCell ref="C3:D4"/>
    <mergeCell ref="E3:F4"/>
    <mergeCell ref="I3:I4"/>
    <mergeCell ref="G3:H4"/>
    <mergeCell ref="P2:AE2"/>
    <mergeCell ref="E2:O2"/>
    <mergeCell ref="P5:P6"/>
    <mergeCell ref="P7:P8"/>
    <mergeCell ref="D8:D22"/>
    <mergeCell ref="C8:C22"/>
    <mergeCell ref="P19:P20"/>
    <mergeCell ref="P21:P22"/>
    <mergeCell ref="F6:F7"/>
    <mergeCell ref="A134:AD134"/>
    <mergeCell ref="E94:E96"/>
    <mergeCell ref="C6:C7"/>
    <mergeCell ref="F77:F79"/>
    <mergeCell ref="E77:E79"/>
    <mergeCell ref="P11:P12"/>
    <mergeCell ref="P13:P14"/>
    <mergeCell ref="P15:P16"/>
    <mergeCell ref="E6:E7"/>
    <mergeCell ref="P27:P28"/>
    <mergeCell ref="F18:F20"/>
    <mergeCell ref="E18:E20"/>
    <mergeCell ref="F8:F17"/>
    <mergeCell ref="E8:E17"/>
    <mergeCell ref="F21:F22"/>
    <mergeCell ref="E21:E22"/>
    <mergeCell ref="F23:F24"/>
    <mergeCell ref="E23:E24"/>
    <mergeCell ref="F25:F28"/>
    <mergeCell ref="E25:E28"/>
    <mergeCell ref="F29:F31"/>
    <mergeCell ref="E29:E31"/>
    <mergeCell ref="F32:F36"/>
    <mergeCell ref="D23:D31"/>
    <mergeCell ref="F83:F87"/>
    <mergeCell ref="E83:E87"/>
    <mergeCell ref="D83:D87"/>
    <mergeCell ref="C83:C87"/>
    <mergeCell ref="D77:D79"/>
    <mergeCell ref="C77:C79"/>
    <mergeCell ref="F80:F81"/>
    <mergeCell ref="E80:E81"/>
    <mergeCell ref="D80:D81"/>
    <mergeCell ref="C80:C81"/>
    <mergeCell ref="D46:D47"/>
    <mergeCell ref="C46:C47"/>
    <mergeCell ref="D48:D51"/>
    <mergeCell ref="C48:C51"/>
    <mergeCell ref="C23:C31"/>
    <mergeCell ref="D52:D53"/>
    <mergeCell ref="C52:C53"/>
    <mergeCell ref="D42:D45"/>
    <mergeCell ref="C42:C45"/>
    <mergeCell ref="F37:F39"/>
    <mergeCell ref="E37:E39"/>
    <mergeCell ref="D32:D39"/>
    <mergeCell ref="D71:D75"/>
    <mergeCell ref="C92:C93"/>
    <mergeCell ref="F88:F91"/>
    <mergeCell ref="E88:E91"/>
    <mergeCell ref="D88:D91"/>
    <mergeCell ref="C88:C91"/>
    <mergeCell ref="F97:F98"/>
    <mergeCell ref="E97:E98"/>
    <mergeCell ref="D97:D98"/>
    <mergeCell ref="C97:C98"/>
    <mergeCell ref="P119:P133"/>
    <mergeCell ref="F108:F118"/>
    <mergeCell ref="E108:E118"/>
    <mergeCell ref="D108:D118"/>
    <mergeCell ref="C108:C118"/>
    <mergeCell ref="F119:F122"/>
    <mergeCell ref="E119:E122"/>
    <mergeCell ref="D119:D122"/>
    <mergeCell ref="C119:C122"/>
    <mergeCell ref="F123:F125"/>
    <mergeCell ref="E123:E125"/>
    <mergeCell ref="D123:D125"/>
    <mergeCell ref="C123:C125"/>
    <mergeCell ref="F126:F127"/>
    <mergeCell ref="E126:E127"/>
    <mergeCell ref="D126:D127"/>
    <mergeCell ref="C126:C127"/>
    <mergeCell ref="F128:F131"/>
    <mergeCell ref="E128:E131"/>
    <mergeCell ref="D128:D131"/>
    <mergeCell ref="C128:C131"/>
    <mergeCell ref="I128:I131"/>
    <mergeCell ref="I126:I127"/>
    <mergeCell ref="I123:I125"/>
    <mergeCell ref="C106:C107"/>
    <mergeCell ref="F99:F100"/>
    <mergeCell ref="E99:E100"/>
    <mergeCell ref="D99:D100"/>
    <mergeCell ref="C99:C100"/>
    <mergeCell ref="F101:F102"/>
    <mergeCell ref="E101:E102"/>
    <mergeCell ref="D101:D105"/>
    <mergeCell ref="C101:C105"/>
    <mergeCell ref="F103:F105"/>
    <mergeCell ref="E103:E105"/>
    <mergeCell ref="I83:I87"/>
    <mergeCell ref="I119:I122"/>
    <mergeCell ref="I108:I118"/>
    <mergeCell ref="I106:I107"/>
    <mergeCell ref="I101:I105"/>
    <mergeCell ref="I99:I100"/>
    <mergeCell ref="F106:F107"/>
    <mergeCell ref="E106:E107"/>
    <mergeCell ref="D106:D107"/>
    <mergeCell ref="F92:F93"/>
    <mergeCell ref="E92:E93"/>
    <mergeCell ref="D92:D93"/>
    <mergeCell ref="B108:B122"/>
    <mergeCell ref="A108:A122"/>
    <mergeCell ref="I8:I22"/>
    <mergeCell ref="I6:I7"/>
    <mergeCell ref="B5:B41"/>
    <mergeCell ref="A5:A41"/>
    <mergeCell ref="B42:B53"/>
    <mergeCell ref="A42:A53"/>
    <mergeCell ref="B54:B75"/>
    <mergeCell ref="A54:A75"/>
    <mergeCell ref="B77:B82"/>
    <mergeCell ref="A77:A82"/>
    <mergeCell ref="I55:I62"/>
    <mergeCell ref="I52:I53"/>
    <mergeCell ref="I48:I51"/>
    <mergeCell ref="I46:I47"/>
    <mergeCell ref="I42:I45"/>
    <mergeCell ref="I40:I41"/>
    <mergeCell ref="I32:I39"/>
    <mergeCell ref="I23:I31"/>
    <mergeCell ref="I97:I98"/>
    <mergeCell ref="I94:I96"/>
    <mergeCell ref="I92:I93"/>
    <mergeCell ref="I88:I91"/>
    <mergeCell ref="A135:AD135"/>
    <mergeCell ref="B123:B127"/>
    <mergeCell ref="A123:A127"/>
    <mergeCell ref="B128:B133"/>
    <mergeCell ref="A128:A133"/>
    <mergeCell ref="AE5:AE41"/>
    <mergeCell ref="AE42:AE53"/>
    <mergeCell ref="AE54:AE75"/>
    <mergeCell ref="AE77:AE82"/>
    <mergeCell ref="AE83:AE93"/>
    <mergeCell ref="AE94:AE100"/>
    <mergeCell ref="AE101:AE105"/>
    <mergeCell ref="AE106:AE107"/>
    <mergeCell ref="AE108:AE122"/>
    <mergeCell ref="AE123:AE127"/>
    <mergeCell ref="AE128:AE133"/>
    <mergeCell ref="B83:B93"/>
    <mergeCell ref="A83:A93"/>
    <mergeCell ref="B94:B100"/>
    <mergeCell ref="A94:A100"/>
    <mergeCell ref="B101:B105"/>
    <mergeCell ref="A101:A105"/>
    <mergeCell ref="B106:B107"/>
    <mergeCell ref="A106:A107"/>
  </mergeCells>
  <conditionalFormatting sqref="K5:O5 K6:N118 O6:O133">
    <cfRule type="cellIs" dxfId="6" priority="65" operator="equal">
      <formula>$V$5</formula>
    </cfRule>
  </conditionalFormatting>
  <conditionalFormatting sqref="K119:N119">
    <cfRule type="cellIs" dxfId="5" priority="49" operator="equal">
      <formula>$V$5</formula>
    </cfRule>
  </conditionalFormatting>
  <conditionalFormatting sqref="K126:N133">
    <cfRule type="cellIs" dxfId="4" priority="35" operator="equal">
      <formula>$V$5</formula>
    </cfRule>
  </conditionalFormatting>
  <conditionalFormatting sqref="K125:N125">
    <cfRule type="cellIs" dxfId="3" priority="28" operator="equal">
      <formula>$V$5</formula>
    </cfRule>
  </conditionalFormatting>
  <conditionalFormatting sqref="K125">
    <cfRule type="colorScale" priority="27">
      <colorScale>
        <cfvo type="min"/>
        <cfvo type="percentile" val="50"/>
        <cfvo type="max"/>
        <color rgb="FFF8696B"/>
        <color rgb="FFFCFCFF"/>
        <color rgb="FF63BE7B"/>
      </colorScale>
    </cfRule>
  </conditionalFormatting>
  <conditionalFormatting sqref="L125">
    <cfRule type="colorScale" priority="26">
      <colorScale>
        <cfvo type="min"/>
        <cfvo type="percentile" val="50"/>
        <cfvo type="max"/>
        <color rgb="FFF8696B"/>
        <color rgb="FFFCFCFF"/>
        <color rgb="FF63BE7B"/>
      </colorScale>
    </cfRule>
  </conditionalFormatting>
  <conditionalFormatting sqref="M125">
    <cfRule type="colorScale" priority="25">
      <colorScale>
        <cfvo type="min"/>
        <cfvo type="percentile" val="50"/>
        <cfvo type="max"/>
        <color rgb="FFF8696B"/>
        <color rgb="FFFCFCFF"/>
        <color rgb="FF63BE7B"/>
      </colorScale>
    </cfRule>
  </conditionalFormatting>
  <conditionalFormatting sqref="N125">
    <cfRule type="colorScale" priority="24">
      <colorScale>
        <cfvo type="min"/>
        <cfvo type="percentile" val="50"/>
        <cfvo type="max"/>
        <color rgb="FFF8696B"/>
        <color rgb="FFFCFCFF"/>
        <color rgb="FF63BE7B"/>
      </colorScale>
    </cfRule>
  </conditionalFormatting>
  <conditionalFormatting sqref="J125">
    <cfRule type="colorScale" priority="22">
      <colorScale>
        <cfvo type="min"/>
        <cfvo type="percentile" val="50"/>
        <cfvo type="max"/>
        <color rgb="FFF8696B"/>
        <color rgb="FFFCFCFF"/>
        <color rgb="FF63BE7B"/>
      </colorScale>
    </cfRule>
  </conditionalFormatting>
  <conditionalFormatting sqref="K123:N124">
    <cfRule type="cellIs" dxfId="2" priority="21" operator="equal">
      <formula>$V$5</formula>
    </cfRule>
  </conditionalFormatting>
  <conditionalFormatting sqref="K123:K124">
    <cfRule type="colorScale" priority="20">
      <colorScale>
        <cfvo type="min"/>
        <cfvo type="percentile" val="50"/>
        <cfvo type="max"/>
        <color rgb="FFF8696B"/>
        <color rgb="FFFCFCFF"/>
        <color rgb="FF63BE7B"/>
      </colorScale>
    </cfRule>
  </conditionalFormatting>
  <conditionalFormatting sqref="L123:L124">
    <cfRule type="colorScale" priority="19">
      <colorScale>
        <cfvo type="min"/>
        <cfvo type="percentile" val="50"/>
        <cfvo type="max"/>
        <color rgb="FFF8696B"/>
        <color rgb="FFFCFCFF"/>
        <color rgb="FF63BE7B"/>
      </colorScale>
    </cfRule>
  </conditionalFormatting>
  <conditionalFormatting sqref="M123:M124">
    <cfRule type="colorScale" priority="18">
      <colorScale>
        <cfvo type="min"/>
        <cfvo type="percentile" val="50"/>
        <cfvo type="max"/>
        <color rgb="FFF8696B"/>
        <color rgb="FFFCFCFF"/>
        <color rgb="FF63BE7B"/>
      </colorScale>
    </cfRule>
  </conditionalFormatting>
  <conditionalFormatting sqref="N123:N124">
    <cfRule type="colorScale" priority="17">
      <colorScale>
        <cfvo type="min"/>
        <cfvo type="percentile" val="50"/>
        <cfvo type="max"/>
        <color rgb="FFF8696B"/>
        <color rgb="FFFCFCFF"/>
        <color rgb="FF63BE7B"/>
      </colorScale>
    </cfRule>
  </conditionalFormatting>
  <conditionalFormatting sqref="J123:J124">
    <cfRule type="colorScale" priority="15">
      <colorScale>
        <cfvo type="min"/>
        <cfvo type="percentile" val="50"/>
        <cfvo type="max"/>
        <color rgb="FFF8696B"/>
        <color rgb="FFFCFCFF"/>
        <color rgb="FF63BE7B"/>
      </colorScale>
    </cfRule>
  </conditionalFormatting>
  <conditionalFormatting sqref="K122:N122">
    <cfRule type="cellIs" dxfId="1" priority="14" operator="equal">
      <formula>$V$5</formula>
    </cfRule>
  </conditionalFormatting>
  <conditionalFormatting sqref="K122">
    <cfRule type="colorScale" priority="13">
      <colorScale>
        <cfvo type="min"/>
        <cfvo type="percentile" val="50"/>
        <cfvo type="max"/>
        <color rgb="FFF8696B"/>
        <color rgb="FFFCFCFF"/>
        <color rgb="FF63BE7B"/>
      </colorScale>
    </cfRule>
  </conditionalFormatting>
  <conditionalFormatting sqref="L122">
    <cfRule type="colorScale" priority="12">
      <colorScale>
        <cfvo type="min"/>
        <cfvo type="percentile" val="50"/>
        <cfvo type="max"/>
        <color rgb="FFF8696B"/>
        <color rgb="FFFCFCFF"/>
        <color rgb="FF63BE7B"/>
      </colorScale>
    </cfRule>
  </conditionalFormatting>
  <conditionalFormatting sqref="M122">
    <cfRule type="colorScale" priority="11">
      <colorScale>
        <cfvo type="min"/>
        <cfvo type="percentile" val="50"/>
        <cfvo type="max"/>
        <color rgb="FFF8696B"/>
        <color rgb="FFFCFCFF"/>
        <color rgb="FF63BE7B"/>
      </colorScale>
    </cfRule>
  </conditionalFormatting>
  <conditionalFormatting sqref="N122">
    <cfRule type="colorScale" priority="10">
      <colorScale>
        <cfvo type="min"/>
        <cfvo type="percentile" val="50"/>
        <cfvo type="max"/>
        <color rgb="FFF8696B"/>
        <color rgb="FFFCFCFF"/>
        <color rgb="FF63BE7B"/>
      </colorScale>
    </cfRule>
  </conditionalFormatting>
  <conditionalFormatting sqref="J122">
    <cfRule type="colorScale" priority="8">
      <colorScale>
        <cfvo type="min"/>
        <cfvo type="percentile" val="50"/>
        <cfvo type="max"/>
        <color rgb="FFF8696B"/>
        <color rgb="FFFCFCFF"/>
        <color rgb="FF63BE7B"/>
      </colorScale>
    </cfRule>
  </conditionalFormatting>
  <conditionalFormatting sqref="K120:N121">
    <cfRule type="cellIs" dxfId="0" priority="7" operator="equal">
      <formula>$V$5</formula>
    </cfRule>
  </conditionalFormatting>
  <conditionalFormatting sqref="K120:K121">
    <cfRule type="colorScale" priority="6">
      <colorScale>
        <cfvo type="min"/>
        <cfvo type="percentile" val="50"/>
        <cfvo type="max"/>
        <color rgb="FFF8696B"/>
        <color rgb="FFFCFCFF"/>
        <color rgb="FF63BE7B"/>
      </colorScale>
    </cfRule>
  </conditionalFormatting>
  <conditionalFormatting sqref="L120:L121">
    <cfRule type="colorScale" priority="5">
      <colorScale>
        <cfvo type="min"/>
        <cfvo type="percentile" val="50"/>
        <cfvo type="max"/>
        <color rgb="FFF8696B"/>
        <color rgb="FFFCFCFF"/>
        <color rgb="FF63BE7B"/>
      </colorScale>
    </cfRule>
  </conditionalFormatting>
  <conditionalFormatting sqref="M120:M121">
    <cfRule type="colorScale" priority="4">
      <colorScale>
        <cfvo type="min"/>
        <cfvo type="percentile" val="50"/>
        <cfvo type="max"/>
        <color rgb="FFF8696B"/>
        <color rgb="FFFCFCFF"/>
        <color rgb="FF63BE7B"/>
      </colorScale>
    </cfRule>
  </conditionalFormatting>
  <conditionalFormatting sqref="N120:N121">
    <cfRule type="colorScale" priority="3">
      <colorScale>
        <cfvo type="min"/>
        <cfvo type="percentile" val="50"/>
        <cfvo type="max"/>
        <color rgb="FFF8696B"/>
        <color rgb="FFFCFCFF"/>
        <color rgb="FF63BE7B"/>
      </colorScale>
    </cfRule>
  </conditionalFormatting>
  <conditionalFormatting sqref="J120:J121">
    <cfRule type="colorScale" priority="1">
      <colorScale>
        <cfvo type="min"/>
        <cfvo type="percentile" val="50"/>
        <cfvo type="max"/>
        <color rgb="FFF8696B"/>
        <color rgb="FFFCFCFF"/>
        <color rgb="FF63BE7B"/>
      </colorScale>
    </cfRule>
  </conditionalFormatting>
  <conditionalFormatting sqref="K126:K133">
    <cfRule type="colorScale" priority="96">
      <colorScale>
        <cfvo type="min"/>
        <cfvo type="percentile" val="50"/>
        <cfvo type="max"/>
        <color rgb="FFF8696B"/>
        <color rgb="FFFCFCFF"/>
        <color rgb="FF63BE7B"/>
      </colorScale>
    </cfRule>
  </conditionalFormatting>
  <conditionalFormatting sqref="L126:L133">
    <cfRule type="colorScale" priority="97">
      <colorScale>
        <cfvo type="min"/>
        <cfvo type="percentile" val="50"/>
        <cfvo type="max"/>
        <color rgb="FFF8696B"/>
        <color rgb="FFFCFCFF"/>
        <color rgb="FF63BE7B"/>
      </colorScale>
    </cfRule>
  </conditionalFormatting>
  <conditionalFormatting sqref="M126:M133">
    <cfRule type="colorScale" priority="98">
      <colorScale>
        <cfvo type="min"/>
        <cfvo type="percentile" val="50"/>
        <cfvo type="max"/>
        <color rgb="FFF8696B"/>
        <color rgb="FFFCFCFF"/>
        <color rgb="FF63BE7B"/>
      </colorScale>
    </cfRule>
  </conditionalFormatting>
  <conditionalFormatting sqref="N126:N133">
    <cfRule type="colorScale" priority="99">
      <colorScale>
        <cfvo type="min"/>
        <cfvo type="percentile" val="50"/>
        <cfvo type="max"/>
        <color rgb="FFF8696B"/>
        <color rgb="FFFCFCFF"/>
        <color rgb="FF63BE7B"/>
      </colorScale>
    </cfRule>
  </conditionalFormatting>
  <conditionalFormatting sqref="J126:J133">
    <cfRule type="colorScale" priority="101">
      <colorScale>
        <cfvo type="min"/>
        <cfvo type="percentile" val="50"/>
        <cfvo type="max"/>
        <color rgb="FFF8696B"/>
        <color rgb="FFFCFCFF"/>
        <color rgb="FF63BE7B"/>
      </colorScale>
    </cfRule>
  </conditionalFormatting>
  <conditionalFormatting sqref="K119">
    <cfRule type="colorScale" priority="115">
      <colorScale>
        <cfvo type="min"/>
        <cfvo type="percentile" val="50"/>
        <cfvo type="max"/>
        <color rgb="FFF8696B"/>
        <color rgb="FFFCFCFF"/>
        <color rgb="FF63BE7B"/>
      </colorScale>
    </cfRule>
  </conditionalFormatting>
  <conditionalFormatting sqref="L119">
    <cfRule type="colorScale" priority="116">
      <colorScale>
        <cfvo type="min"/>
        <cfvo type="percentile" val="50"/>
        <cfvo type="max"/>
        <color rgb="FFF8696B"/>
        <color rgb="FFFCFCFF"/>
        <color rgb="FF63BE7B"/>
      </colorScale>
    </cfRule>
  </conditionalFormatting>
  <conditionalFormatting sqref="M119">
    <cfRule type="colorScale" priority="117">
      <colorScale>
        <cfvo type="min"/>
        <cfvo type="percentile" val="50"/>
        <cfvo type="max"/>
        <color rgb="FFF8696B"/>
        <color rgb="FFFCFCFF"/>
        <color rgb="FF63BE7B"/>
      </colorScale>
    </cfRule>
  </conditionalFormatting>
  <conditionalFormatting sqref="N119">
    <cfRule type="colorScale" priority="118">
      <colorScale>
        <cfvo type="min"/>
        <cfvo type="percentile" val="50"/>
        <cfvo type="max"/>
        <color rgb="FFF8696B"/>
        <color rgb="FFFCFCFF"/>
        <color rgb="FF63BE7B"/>
      </colorScale>
    </cfRule>
  </conditionalFormatting>
  <conditionalFormatting sqref="J119">
    <cfRule type="colorScale" priority="120">
      <colorScale>
        <cfvo type="min"/>
        <cfvo type="percentile" val="50"/>
        <cfvo type="max"/>
        <color rgb="FFF8696B"/>
        <color rgb="FFFCFCFF"/>
        <color rgb="FF63BE7B"/>
      </colorScale>
    </cfRule>
  </conditionalFormatting>
  <conditionalFormatting sqref="K5:K118">
    <cfRule type="colorScale" priority="121">
      <colorScale>
        <cfvo type="min"/>
        <cfvo type="percentile" val="50"/>
        <cfvo type="max"/>
        <color rgb="FFF8696B"/>
        <color rgb="FFFCFCFF"/>
        <color rgb="FF63BE7B"/>
      </colorScale>
    </cfRule>
  </conditionalFormatting>
  <conditionalFormatting sqref="L5:L118">
    <cfRule type="colorScale" priority="122">
      <colorScale>
        <cfvo type="min"/>
        <cfvo type="percentile" val="50"/>
        <cfvo type="max"/>
        <color rgb="FFF8696B"/>
        <color rgb="FFFCFCFF"/>
        <color rgb="FF63BE7B"/>
      </colorScale>
    </cfRule>
  </conditionalFormatting>
  <conditionalFormatting sqref="M5:M118">
    <cfRule type="colorScale" priority="123">
      <colorScale>
        <cfvo type="min"/>
        <cfvo type="percentile" val="50"/>
        <cfvo type="max"/>
        <color rgb="FFF8696B"/>
        <color rgb="FFFCFCFF"/>
        <color rgb="FF63BE7B"/>
      </colorScale>
    </cfRule>
  </conditionalFormatting>
  <conditionalFormatting sqref="N5:N118">
    <cfRule type="colorScale" priority="124">
      <colorScale>
        <cfvo type="min"/>
        <cfvo type="percentile" val="50"/>
        <cfvo type="max"/>
        <color rgb="FFF8696B"/>
        <color rgb="FFFCFCFF"/>
        <color rgb="FF63BE7B"/>
      </colorScale>
    </cfRule>
  </conditionalFormatting>
  <conditionalFormatting sqref="O5:O133">
    <cfRule type="colorScale" priority="125">
      <colorScale>
        <cfvo type="min"/>
        <cfvo type="percentile" val="50"/>
        <cfvo type="max"/>
        <color rgb="FFF8696B"/>
        <color rgb="FFFCFCFF"/>
        <color rgb="FF63BE7B"/>
      </colorScale>
    </cfRule>
  </conditionalFormatting>
  <conditionalFormatting sqref="J5:J118">
    <cfRule type="colorScale" priority="126">
      <colorScale>
        <cfvo type="min"/>
        <cfvo type="percentile" val="50"/>
        <cfvo type="max"/>
        <color rgb="FFF8696B"/>
        <color rgb="FFFCFCFF"/>
        <color rgb="FF63BE7B"/>
      </colorScale>
    </cfRule>
  </conditionalFormatting>
  <pageMargins left="0.7" right="0.7" top="0.75" bottom="0.75" header="0.3" footer="0.3"/>
  <pageSetup scale="4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4" sqref="A4"/>
    </sheetView>
  </sheetViews>
  <sheetFormatPr baseColWidth="10" defaultRowHeight="15.75" x14ac:dyDescent="0.25"/>
  <cols>
    <col min="1" max="1" width="56.42578125" style="12" customWidth="1"/>
    <col min="2" max="2" width="57.5703125" style="9" customWidth="1"/>
    <col min="3" max="3" width="12.85546875" style="1" bestFit="1" customWidth="1"/>
    <col min="4" max="6" width="11.42578125" style="1"/>
  </cols>
  <sheetData>
    <row r="1" spans="1:6" ht="94.5" customHeight="1" x14ac:dyDescent="0.25">
      <c r="A1" s="263" t="s">
        <v>78</v>
      </c>
      <c r="B1" s="263"/>
    </row>
    <row r="2" spans="1:6" s="4" customFormat="1" ht="27.75" customHeight="1" x14ac:dyDescent="0.25">
      <c r="A2" s="261" t="s">
        <v>19</v>
      </c>
      <c r="B2" s="261"/>
      <c r="C2" s="2"/>
      <c r="D2" s="2"/>
      <c r="E2" s="2"/>
      <c r="F2" s="2"/>
    </row>
    <row r="3" spans="1:6" s="4" customFormat="1" ht="16.5" customHeight="1" x14ac:dyDescent="0.25">
      <c r="A3" s="262" t="s">
        <v>79</v>
      </c>
      <c r="B3" s="262"/>
      <c r="C3" s="2"/>
      <c r="D3" s="2"/>
      <c r="E3" s="2"/>
      <c r="F3" s="2"/>
    </row>
    <row r="4" spans="1:6" s="5" customFormat="1" ht="34.5" customHeight="1" x14ac:dyDescent="0.2">
      <c r="A4" s="31">
        <f>Evaluacion!AE134</f>
        <v>2000</v>
      </c>
      <c r="B4" s="32">
        <f>Referentes!C23</f>
        <v>0</v>
      </c>
      <c r="C4" s="3"/>
      <c r="D4" s="3"/>
      <c r="E4" s="3"/>
      <c r="F4" s="3"/>
    </row>
    <row r="5" spans="1:6" s="5" customFormat="1" ht="34.5" customHeight="1" x14ac:dyDescent="0.2">
      <c r="A5" s="33" t="s">
        <v>80</v>
      </c>
      <c r="B5" s="30" t="s">
        <v>54</v>
      </c>
      <c r="C5" s="3"/>
      <c r="D5" s="3"/>
      <c r="E5" s="3"/>
      <c r="F5" s="3"/>
    </row>
    <row r="6" spans="1:6" s="5" customFormat="1" ht="19.5" customHeight="1" x14ac:dyDescent="0.2">
      <c r="A6" s="259" t="s">
        <v>81</v>
      </c>
      <c r="B6" s="260"/>
      <c r="C6" s="3"/>
      <c r="D6" s="3"/>
      <c r="E6" s="3"/>
      <c r="F6" s="3"/>
    </row>
    <row r="7" spans="1:6" ht="35.25" customHeight="1" x14ac:dyDescent="0.25">
      <c r="A7" s="258"/>
      <c r="B7" s="258"/>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9"/>
  <sheetViews>
    <sheetView topLeftCell="A4" workbookViewId="0">
      <selection activeCell="A7" sqref="A7:A18"/>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7.28515625" customWidth="1"/>
  </cols>
  <sheetData>
    <row r="2" spans="1:11" ht="30.75" x14ac:dyDescent="0.25">
      <c r="A2" s="264"/>
      <c r="B2" s="265"/>
      <c r="C2" s="265"/>
      <c r="D2" s="265"/>
      <c r="E2" s="265"/>
      <c r="F2" s="20"/>
      <c r="G2" s="20"/>
      <c r="H2" s="20"/>
      <c r="I2" s="20"/>
      <c r="J2" s="20"/>
      <c r="K2" s="20"/>
    </row>
    <row r="3" spans="1:11" ht="30.75" x14ac:dyDescent="0.25">
      <c r="A3" s="57"/>
      <c r="B3" s="57"/>
      <c r="C3" s="57"/>
      <c r="D3" s="57"/>
      <c r="E3" s="57"/>
      <c r="F3" s="20"/>
      <c r="G3" s="20"/>
      <c r="H3" s="20"/>
      <c r="I3" s="20"/>
      <c r="J3" s="20"/>
      <c r="K3" s="20"/>
    </row>
    <row r="4" spans="1:11" ht="18.75" x14ac:dyDescent="0.25">
      <c r="A4" s="266" t="s">
        <v>345</v>
      </c>
      <c r="B4" s="266"/>
      <c r="C4" s="266"/>
      <c r="D4" s="266"/>
      <c r="E4" s="266"/>
    </row>
    <row r="5" spans="1:11" ht="15.75" thickBot="1" x14ac:dyDescent="0.3"/>
    <row r="6" spans="1:11" ht="24.75" thickBot="1" x14ac:dyDescent="0.3">
      <c r="A6" s="58" t="s">
        <v>346</v>
      </c>
      <c r="B6" s="58" t="s">
        <v>347</v>
      </c>
      <c r="C6" s="58" t="s">
        <v>348</v>
      </c>
      <c r="D6" s="58" t="s">
        <v>349</v>
      </c>
      <c r="E6" s="58" t="s">
        <v>350</v>
      </c>
    </row>
    <row r="7" spans="1:11" ht="15.75" thickBot="1" x14ac:dyDescent="0.3">
      <c r="A7" s="267">
        <f>'[1]Datos Generales'!C7</f>
        <v>0</v>
      </c>
      <c r="B7" s="59" t="s">
        <v>351</v>
      </c>
      <c r="C7" s="60">
        <v>335</v>
      </c>
      <c r="D7" s="61">
        <f>Evaluacion!AE5</f>
        <v>335</v>
      </c>
      <c r="E7" s="62">
        <f>D7/C7</f>
        <v>1</v>
      </c>
    </row>
    <row r="8" spans="1:11" ht="15.75" thickBot="1" x14ac:dyDescent="0.3">
      <c r="A8" s="268"/>
      <c r="B8" s="63" t="s">
        <v>352</v>
      </c>
      <c r="C8" s="64">
        <v>100</v>
      </c>
      <c r="D8" s="65">
        <f>Evaluacion!AE42</f>
        <v>100</v>
      </c>
      <c r="E8" s="66">
        <f t="shared" ref="E8:E18" si="0">D8/C8</f>
        <v>1</v>
      </c>
    </row>
    <row r="9" spans="1:11" ht="15.75" thickBot="1" x14ac:dyDescent="0.3">
      <c r="A9" s="268"/>
      <c r="B9" s="59" t="s">
        <v>34</v>
      </c>
      <c r="C9" s="60">
        <v>200</v>
      </c>
      <c r="D9" s="61">
        <f>Evaluacion!AE54</f>
        <v>200</v>
      </c>
      <c r="E9" s="62">
        <f t="shared" si="0"/>
        <v>1</v>
      </c>
    </row>
    <row r="10" spans="1:11" ht="15.75" thickBot="1" x14ac:dyDescent="0.3">
      <c r="A10" s="268"/>
      <c r="B10" s="63" t="s">
        <v>40</v>
      </c>
      <c r="C10" s="64">
        <v>60</v>
      </c>
      <c r="D10" s="65">
        <f>Evaluacion!AE76</f>
        <v>60</v>
      </c>
      <c r="E10" s="66">
        <f t="shared" si="0"/>
        <v>1</v>
      </c>
    </row>
    <row r="11" spans="1:11" ht="15.75" thickBot="1" x14ac:dyDescent="0.3">
      <c r="A11" s="268"/>
      <c r="B11" s="59" t="s">
        <v>41</v>
      </c>
      <c r="C11" s="60">
        <v>130</v>
      </c>
      <c r="D11" s="61">
        <f>Evaluacion!AE77</f>
        <v>130</v>
      </c>
      <c r="E11" s="62">
        <f t="shared" si="0"/>
        <v>1</v>
      </c>
    </row>
    <row r="12" spans="1:11" ht="15.75" thickBot="1" x14ac:dyDescent="0.3">
      <c r="A12" s="268"/>
      <c r="B12" s="63" t="s">
        <v>42</v>
      </c>
      <c r="C12" s="64">
        <v>340</v>
      </c>
      <c r="D12" s="65">
        <f>Evaluacion!AE83</f>
        <v>340</v>
      </c>
      <c r="E12" s="66">
        <f t="shared" si="0"/>
        <v>1</v>
      </c>
    </row>
    <row r="13" spans="1:11" ht="15.75" thickBot="1" x14ac:dyDescent="0.3">
      <c r="A13" s="268"/>
      <c r="B13" s="59" t="s">
        <v>43</v>
      </c>
      <c r="C13" s="60">
        <v>200</v>
      </c>
      <c r="D13" s="61">
        <f>Evaluacion!AE94</f>
        <v>200</v>
      </c>
      <c r="E13" s="62">
        <f t="shared" si="0"/>
        <v>1</v>
      </c>
    </row>
    <row r="14" spans="1:11" ht="15.75" thickBot="1" x14ac:dyDescent="0.3">
      <c r="A14" s="268"/>
      <c r="B14" s="63" t="s">
        <v>44</v>
      </c>
      <c r="C14" s="64">
        <v>60</v>
      </c>
      <c r="D14" s="65">
        <f>Evaluacion!AE101</f>
        <v>60</v>
      </c>
      <c r="E14" s="66">
        <f t="shared" si="0"/>
        <v>1</v>
      </c>
    </row>
    <row r="15" spans="1:11" ht="15.75" thickBot="1" x14ac:dyDescent="0.3">
      <c r="A15" s="268"/>
      <c r="B15" s="59" t="s">
        <v>45</v>
      </c>
      <c r="C15" s="60">
        <v>80</v>
      </c>
      <c r="D15" s="61">
        <f>Evaluacion!AE106</f>
        <v>80</v>
      </c>
      <c r="E15" s="62">
        <f t="shared" si="0"/>
        <v>1</v>
      </c>
    </row>
    <row r="16" spans="1:11" ht="15.75" thickBot="1" x14ac:dyDescent="0.3">
      <c r="A16" s="268"/>
      <c r="B16" s="67" t="s">
        <v>46</v>
      </c>
      <c r="C16" s="64">
        <v>300</v>
      </c>
      <c r="D16" s="68">
        <f>Evaluacion!AE108</f>
        <v>300</v>
      </c>
      <c r="E16" s="66">
        <f t="shared" si="0"/>
        <v>1</v>
      </c>
    </row>
    <row r="17" spans="1:5" ht="15.75" thickBot="1" x14ac:dyDescent="0.3">
      <c r="A17" s="268"/>
      <c r="B17" s="59" t="s">
        <v>47</v>
      </c>
      <c r="C17" s="60">
        <v>75</v>
      </c>
      <c r="D17" s="61">
        <f>Evaluacion!AE123</f>
        <v>75</v>
      </c>
      <c r="E17" s="62">
        <f t="shared" si="0"/>
        <v>1</v>
      </c>
    </row>
    <row r="18" spans="1:5" ht="15.75" thickBot="1" x14ac:dyDescent="0.3">
      <c r="A18" s="269"/>
      <c r="B18" s="63" t="s">
        <v>48</v>
      </c>
      <c r="C18" s="64">
        <v>120</v>
      </c>
      <c r="D18" s="65">
        <f>Evaluacion!AE128</f>
        <v>120</v>
      </c>
      <c r="E18" s="66">
        <f t="shared" si="0"/>
        <v>1</v>
      </c>
    </row>
    <row r="19" spans="1:5" x14ac:dyDescent="0.25">
      <c r="C19" s="69">
        <f>SUM(C7:C18)</f>
        <v>2000</v>
      </c>
      <c r="D19" s="69">
        <f>SUM(D7:D18)</f>
        <v>2000</v>
      </c>
      <c r="E19" s="69"/>
    </row>
  </sheetData>
  <mergeCells count="3">
    <mergeCell ref="A2:E2"/>
    <mergeCell ref="A4:E4"/>
    <mergeCell ref="A7:A18"/>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85" zoomScaleNormal="85" workbookViewId="0">
      <pane ySplit="2" topLeftCell="A3" activePane="bottomLeft" state="frozen"/>
      <selection pane="bottomLeft" activeCell="B8" sqref="B8"/>
    </sheetView>
  </sheetViews>
  <sheetFormatPr baseColWidth="10" defaultRowHeight="15.75" x14ac:dyDescent="0.25"/>
  <cols>
    <col min="1" max="1" width="4.7109375" style="12" customWidth="1"/>
    <col min="2" max="2" width="114.140625" style="12" customWidth="1"/>
    <col min="3" max="3" width="8.7109375" style="12" customWidth="1"/>
    <col min="4" max="11" width="11.42578125" style="20"/>
  </cols>
  <sheetData>
    <row r="1" spans="1:11" ht="77.25" customHeight="1" x14ac:dyDescent="0.25">
      <c r="A1" s="264" t="s">
        <v>56</v>
      </c>
      <c r="B1" s="265"/>
      <c r="C1" s="265"/>
    </row>
    <row r="2" spans="1:11" s="22" customFormat="1" ht="26.25" customHeight="1" x14ac:dyDescent="0.25">
      <c r="A2" s="26" t="s">
        <v>1</v>
      </c>
      <c r="B2" s="284" t="s">
        <v>55</v>
      </c>
      <c r="C2" s="285"/>
      <c r="D2" s="21"/>
      <c r="E2" s="21"/>
      <c r="F2" s="21"/>
      <c r="G2" s="21"/>
      <c r="H2" s="21"/>
      <c r="I2" s="21"/>
      <c r="J2" s="21"/>
      <c r="K2" s="21"/>
    </row>
    <row r="3" spans="1:11" ht="23.25" customHeight="1" x14ac:dyDescent="0.25">
      <c r="A3" s="286" t="s">
        <v>194</v>
      </c>
      <c r="B3" s="286"/>
      <c r="C3" s="8">
        <v>0</v>
      </c>
    </row>
    <row r="4" spans="1:11" ht="31.5" x14ac:dyDescent="0.25">
      <c r="A4" s="23">
        <v>1</v>
      </c>
      <c r="B4" s="35" t="s">
        <v>83</v>
      </c>
      <c r="C4" s="27"/>
    </row>
    <row r="5" spans="1:11" ht="31.5" x14ac:dyDescent="0.25">
      <c r="A5" s="23">
        <v>2</v>
      </c>
      <c r="B5" s="27" t="s">
        <v>84</v>
      </c>
      <c r="C5" s="27"/>
    </row>
    <row r="6" spans="1:11" ht="31.5" x14ac:dyDescent="0.25">
      <c r="A6" s="23">
        <v>3</v>
      </c>
      <c r="B6" s="27" t="s">
        <v>85</v>
      </c>
      <c r="C6" s="27"/>
    </row>
    <row r="7" spans="1:11" ht="31.5" x14ac:dyDescent="0.25">
      <c r="A7" s="23">
        <v>4</v>
      </c>
      <c r="B7" s="27" t="s">
        <v>86</v>
      </c>
      <c r="C7" s="27"/>
    </row>
    <row r="8" spans="1:11" x14ac:dyDescent="0.25">
      <c r="A8" s="23">
        <v>5</v>
      </c>
      <c r="B8" s="27" t="s">
        <v>87</v>
      </c>
      <c r="C8" s="27"/>
    </row>
    <row r="9" spans="1:11" ht="28.5" customHeight="1" x14ac:dyDescent="0.25">
      <c r="A9" s="23">
        <v>6</v>
      </c>
      <c r="B9" s="27" t="s">
        <v>88</v>
      </c>
      <c r="C9" s="27"/>
    </row>
    <row r="10" spans="1:11" x14ac:dyDescent="0.25">
      <c r="A10" s="23">
        <v>7</v>
      </c>
      <c r="B10" s="27" t="s">
        <v>89</v>
      </c>
      <c r="C10" s="27"/>
    </row>
    <row r="11" spans="1:11" x14ac:dyDescent="0.25">
      <c r="A11" s="23">
        <v>8</v>
      </c>
      <c r="B11" s="27" t="s">
        <v>90</v>
      </c>
      <c r="C11" s="27"/>
    </row>
    <row r="12" spans="1:11" ht="31.5" x14ac:dyDescent="0.25">
      <c r="A12" s="23">
        <v>9</v>
      </c>
      <c r="B12" s="27" t="s">
        <v>91</v>
      </c>
      <c r="C12" s="27"/>
    </row>
    <row r="13" spans="1:11" ht="31.5" x14ac:dyDescent="0.25">
      <c r="A13" s="23">
        <v>10</v>
      </c>
      <c r="B13" s="27" t="s">
        <v>92</v>
      </c>
      <c r="C13" s="27"/>
    </row>
    <row r="14" spans="1:11" ht="27" customHeight="1" x14ac:dyDescent="0.25">
      <c r="A14" s="286" t="s">
        <v>195</v>
      </c>
      <c r="B14" s="286"/>
      <c r="C14" s="55">
        <v>0</v>
      </c>
      <c r="D14" s="25"/>
    </row>
    <row r="15" spans="1:11" ht="31.5" x14ac:dyDescent="0.25">
      <c r="A15" s="23">
        <v>1</v>
      </c>
      <c r="B15" s="35" t="s">
        <v>93</v>
      </c>
      <c r="C15" s="27"/>
      <c r="D15" s="24"/>
    </row>
    <row r="16" spans="1:11" ht="31.5" x14ac:dyDescent="0.25">
      <c r="A16" s="23">
        <v>2</v>
      </c>
      <c r="B16" s="34" t="s">
        <v>94</v>
      </c>
      <c r="C16" s="27"/>
      <c r="D16" s="24"/>
    </row>
    <row r="17" spans="1:4" x14ac:dyDescent="0.25">
      <c r="A17" s="23">
        <v>3</v>
      </c>
      <c r="B17" s="36" t="s">
        <v>95</v>
      </c>
      <c r="C17" s="27"/>
      <c r="D17" s="24"/>
    </row>
    <row r="18" spans="1:4" x14ac:dyDescent="0.25">
      <c r="A18" s="23">
        <v>4</v>
      </c>
      <c r="B18" s="27" t="s">
        <v>100</v>
      </c>
      <c r="C18" s="27"/>
    </row>
    <row r="19" spans="1:4" x14ac:dyDescent="0.25">
      <c r="A19" s="23">
        <v>5</v>
      </c>
      <c r="B19" s="23" t="s">
        <v>96</v>
      </c>
      <c r="C19" s="27"/>
    </row>
    <row r="20" spans="1:4" x14ac:dyDescent="0.25">
      <c r="A20" s="23">
        <v>6</v>
      </c>
      <c r="B20" s="23" t="s">
        <v>97</v>
      </c>
      <c r="C20" s="27"/>
    </row>
    <row r="21" spans="1:4" x14ac:dyDescent="0.25">
      <c r="A21" s="23">
        <v>7</v>
      </c>
      <c r="B21" s="23" t="s">
        <v>98</v>
      </c>
      <c r="C21" s="27"/>
    </row>
    <row r="22" spans="1:4" x14ac:dyDescent="0.25">
      <c r="A22" s="23">
        <v>8</v>
      </c>
      <c r="B22" s="23" t="s">
        <v>99</v>
      </c>
      <c r="C22" s="27"/>
    </row>
    <row r="23" spans="1:4" ht="30.75" customHeight="1" x14ac:dyDescent="0.25">
      <c r="A23" s="283" t="s">
        <v>64</v>
      </c>
      <c r="B23" s="283"/>
      <c r="C23" s="56">
        <f>SUM(C3:C22)</f>
        <v>0</v>
      </c>
    </row>
    <row r="24" spans="1:4" x14ac:dyDescent="0.25">
      <c r="C24" s="29"/>
    </row>
  </sheetData>
  <mergeCells count="5">
    <mergeCell ref="A1:C1"/>
    <mergeCell ref="A23:B23"/>
    <mergeCell ref="B2:C2"/>
    <mergeCell ref="A14:B14"/>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90" zoomScaleNormal="90" workbookViewId="0">
      <pane ySplit="2" topLeftCell="A3" activePane="bottomLeft" state="frozen"/>
      <selection pane="bottomLeft" activeCell="A3" sqref="A3:C3"/>
    </sheetView>
  </sheetViews>
  <sheetFormatPr baseColWidth="10" defaultRowHeight="15.75" x14ac:dyDescent="0.25"/>
  <cols>
    <col min="1" max="1" width="4.7109375" style="12" customWidth="1"/>
    <col min="2" max="2" width="114.140625" style="12" customWidth="1"/>
    <col min="3" max="3" width="8.7109375" style="12" customWidth="1"/>
    <col min="4" max="11" width="11.42578125" style="20"/>
  </cols>
  <sheetData>
    <row r="1" spans="1:11" ht="77.25" customHeight="1" x14ac:dyDescent="0.25">
      <c r="A1" s="264" t="s">
        <v>76</v>
      </c>
      <c r="B1" s="265"/>
      <c r="C1" s="265"/>
    </row>
    <row r="2" spans="1:11" s="22" customFormat="1" ht="30" customHeight="1" x14ac:dyDescent="0.25">
      <c r="A2" s="284" t="s">
        <v>77</v>
      </c>
      <c r="B2" s="287"/>
      <c r="C2" s="285"/>
      <c r="D2" s="21"/>
      <c r="E2" s="21"/>
      <c r="F2" s="21"/>
      <c r="G2" s="21"/>
      <c r="H2" s="21"/>
      <c r="I2" s="21"/>
      <c r="J2" s="21"/>
      <c r="K2" s="21"/>
    </row>
    <row r="3" spans="1:11" ht="258" customHeight="1" x14ac:dyDescent="0.25">
      <c r="A3" s="288"/>
      <c r="B3" s="289"/>
      <c r="C3" s="290"/>
    </row>
    <row r="4" spans="1:11" ht="30" customHeight="1" x14ac:dyDescent="0.25">
      <c r="A4" s="284" t="s">
        <v>82</v>
      </c>
      <c r="B4" s="287"/>
      <c r="C4" s="285"/>
    </row>
    <row r="5" spans="1:11" ht="258" customHeight="1" x14ac:dyDescent="0.25">
      <c r="A5" s="288"/>
      <c r="B5" s="289"/>
      <c r="C5" s="290"/>
      <c r="G5"/>
      <c r="H5"/>
      <c r="I5"/>
      <c r="J5"/>
      <c r="K5"/>
    </row>
    <row r="6" spans="1:11" x14ac:dyDescent="0.25">
      <c r="A6" s="20"/>
      <c r="B6" s="20"/>
      <c r="C6" s="20"/>
      <c r="G6"/>
      <c r="H6"/>
      <c r="I6"/>
      <c r="J6"/>
      <c r="K6"/>
    </row>
    <row r="7" spans="1:11" x14ac:dyDescent="0.25">
      <c r="A7" s="20"/>
      <c r="B7" s="20"/>
      <c r="C7" s="20"/>
      <c r="G7"/>
      <c r="H7"/>
      <c r="I7"/>
      <c r="J7"/>
      <c r="K7"/>
    </row>
    <row r="8" spans="1:11" x14ac:dyDescent="0.25">
      <c r="A8" s="20"/>
      <c r="B8" s="20"/>
      <c r="C8" s="20"/>
      <c r="G8"/>
      <c r="H8"/>
      <c r="I8"/>
      <c r="J8"/>
      <c r="K8"/>
    </row>
    <row r="9" spans="1:11" x14ac:dyDescent="0.25">
      <c r="A9" s="20"/>
      <c r="B9" s="20"/>
      <c r="C9" s="20"/>
      <c r="G9"/>
      <c r="H9"/>
      <c r="I9"/>
      <c r="J9"/>
      <c r="K9"/>
    </row>
    <row r="10" spans="1:11" x14ac:dyDescent="0.25">
      <c r="A10" s="20"/>
      <c r="B10" s="20"/>
      <c r="C10" s="20"/>
      <c r="G10"/>
      <c r="H10"/>
      <c r="I10"/>
      <c r="J10"/>
      <c r="K10"/>
    </row>
    <row r="11" spans="1:11" x14ac:dyDescent="0.25">
      <c r="C11" s="29"/>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Instrucciones</vt:lpstr>
      <vt:lpstr>Marco Legal y Normativo</vt:lpstr>
      <vt:lpstr>Solicitud de Adhesión</vt:lpstr>
      <vt:lpstr>Tabla de puntuación</vt:lpstr>
      <vt:lpstr>Evaluacion</vt:lpstr>
      <vt:lpstr>Calificacion</vt:lpstr>
      <vt:lpstr>Segunda condicionante</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2014-11-05T17:48:31Z</cp:lastPrinted>
  <dcterms:created xsi:type="dcterms:W3CDTF">2014-10-13T14:49:42Z</dcterms:created>
  <dcterms:modified xsi:type="dcterms:W3CDTF">2016-10-10T19:19:06Z</dcterms:modified>
</cp:coreProperties>
</file>