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RABAN~1\DOCUME~1\SECTUR\CUADER~1\GUASDE~1\AJUSTA~1\VERSIO~1\GUASDE~1\PARACO~1\GUASDE~1\MATRIC~1\"/>
    </mc:Choice>
  </mc:AlternateContent>
  <bookViews>
    <workbookView xWindow="0" yWindow="0" windowWidth="15360" windowHeight="7755"/>
  </bookViews>
  <sheets>
    <sheet name="Instrucciones" sheetId="13" r:id="rId1"/>
    <sheet name="Marco Legal y Normativo" sheetId="12" r:id="rId2"/>
    <sheet name="Solicitud de Adhesión" sheetId="3" r:id="rId3"/>
    <sheet name="Tabla de puntuación" sheetId="14" r:id="rId4"/>
    <sheet name="Evaluacion" sheetId="1" r:id="rId5"/>
    <sheet name="Calificacion" sheetId="10" r:id="rId6"/>
    <sheet name="Segunda condicionante" sheetId="15" r:id="rId7"/>
    <sheet name="Referentes" sheetId="5" r:id="rId8"/>
    <sheet name="Comentarios" sheetId="11" r:id="rId9"/>
  </sheets>
  <externalReferences>
    <externalReference r:id="rId10"/>
  </externalReferences>
  <definedNames>
    <definedName name="_xlnm.Print_Area" localSheetId="5">Calificacion!$A$1:$B$7</definedName>
    <definedName name="_xlnm.Print_Area" localSheetId="8">Comentarios!$A$1:$B$3</definedName>
    <definedName name="_xlnm.Print_Area" localSheetId="4">Evaluacion!$A$1:$AE$259</definedName>
    <definedName name="_xlnm.Print_Area" localSheetId="0">Instrucciones!$A$2:$G$12</definedName>
    <definedName name="_xlnm.Print_Area" localSheetId="1">'Marco Legal y Normativo'!$A$1:$B$30</definedName>
    <definedName name="_xlnm.Print_Area" localSheetId="7">Referentes!$A$1:$B$21</definedName>
    <definedName name="_xlnm.Print_Area" localSheetId="2">'Solicitud de Adhesión'!$A$3:$F$24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257" i="1" l="1"/>
  <c r="U257" i="1"/>
  <c r="T257" i="1"/>
  <c r="S257" i="1"/>
  <c r="R257" i="1"/>
  <c r="V256" i="1"/>
  <c r="U256" i="1"/>
  <c r="T256" i="1"/>
  <c r="S256" i="1"/>
  <c r="R256" i="1"/>
  <c r="V255" i="1"/>
  <c r="U255" i="1"/>
  <c r="T255" i="1"/>
  <c r="S255" i="1"/>
  <c r="R255" i="1"/>
  <c r="V254" i="1"/>
  <c r="U254" i="1"/>
  <c r="T254" i="1"/>
  <c r="S254" i="1"/>
  <c r="R254" i="1"/>
  <c r="V252" i="1"/>
  <c r="U252" i="1"/>
  <c r="T252" i="1"/>
  <c r="S252" i="1"/>
  <c r="R252" i="1"/>
  <c r="V251" i="1"/>
  <c r="U251" i="1"/>
  <c r="T251" i="1"/>
  <c r="S251" i="1"/>
  <c r="R251" i="1"/>
  <c r="V250" i="1"/>
  <c r="U250" i="1"/>
  <c r="T250" i="1"/>
  <c r="S250" i="1"/>
  <c r="R250" i="1"/>
  <c r="V249" i="1"/>
  <c r="U249" i="1"/>
  <c r="T249" i="1"/>
  <c r="S249" i="1"/>
  <c r="R249" i="1"/>
  <c r="V248" i="1"/>
  <c r="U248" i="1"/>
  <c r="T248" i="1"/>
  <c r="S248" i="1"/>
  <c r="R248" i="1"/>
  <c r="V247" i="1"/>
  <c r="U247" i="1"/>
  <c r="T247" i="1"/>
  <c r="S247" i="1"/>
  <c r="R247" i="1"/>
  <c r="V246" i="1"/>
  <c r="U246" i="1"/>
  <c r="T246" i="1"/>
  <c r="S246" i="1"/>
  <c r="R246" i="1"/>
  <c r="V244" i="1"/>
  <c r="U244" i="1"/>
  <c r="T244" i="1"/>
  <c r="S244" i="1"/>
  <c r="R244" i="1"/>
  <c r="V243" i="1"/>
  <c r="U243" i="1"/>
  <c r="T243" i="1"/>
  <c r="S243" i="1"/>
  <c r="R243" i="1"/>
  <c r="V242" i="1"/>
  <c r="U242" i="1"/>
  <c r="T242" i="1"/>
  <c r="S242" i="1"/>
  <c r="R242" i="1"/>
  <c r="V241" i="1"/>
  <c r="U241" i="1"/>
  <c r="T241" i="1"/>
  <c r="S241" i="1"/>
  <c r="R241" i="1"/>
  <c r="V240" i="1"/>
  <c r="U240" i="1"/>
  <c r="T240" i="1"/>
  <c r="S240" i="1"/>
  <c r="R240" i="1"/>
  <c r="V239" i="1"/>
  <c r="U239" i="1"/>
  <c r="T239" i="1"/>
  <c r="S239" i="1"/>
  <c r="R239" i="1"/>
  <c r="V238" i="1"/>
  <c r="U238" i="1"/>
  <c r="T238" i="1"/>
  <c r="S238" i="1"/>
  <c r="R238" i="1"/>
  <c r="V237" i="1"/>
  <c r="U237" i="1"/>
  <c r="T237" i="1"/>
  <c r="S237" i="1"/>
  <c r="R237" i="1"/>
  <c r="V236" i="1"/>
  <c r="U236" i="1"/>
  <c r="T236" i="1"/>
  <c r="S236" i="1"/>
  <c r="R236" i="1"/>
  <c r="V235" i="1"/>
  <c r="U235" i="1"/>
  <c r="T235" i="1"/>
  <c r="S235" i="1"/>
  <c r="R235" i="1"/>
  <c r="V234" i="1"/>
  <c r="U234" i="1"/>
  <c r="T234" i="1"/>
  <c r="S234" i="1"/>
  <c r="R234" i="1"/>
  <c r="V233" i="1"/>
  <c r="U233" i="1"/>
  <c r="T233" i="1"/>
  <c r="S233" i="1"/>
  <c r="R233" i="1"/>
  <c r="V232" i="1"/>
  <c r="U232" i="1"/>
  <c r="T232" i="1"/>
  <c r="S232" i="1"/>
  <c r="R232" i="1"/>
  <c r="V231" i="1"/>
  <c r="U231" i="1"/>
  <c r="T231" i="1"/>
  <c r="S231" i="1"/>
  <c r="R231" i="1"/>
  <c r="V230" i="1"/>
  <c r="U230" i="1"/>
  <c r="T230" i="1"/>
  <c r="S230" i="1"/>
  <c r="R230" i="1"/>
  <c r="V229" i="1"/>
  <c r="U229" i="1"/>
  <c r="T229" i="1"/>
  <c r="S229" i="1"/>
  <c r="R229" i="1"/>
  <c r="V228" i="1"/>
  <c r="U228" i="1"/>
  <c r="T228" i="1"/>
  <c r="S228" i="1"/>
  <c r="R228" i="1"/>
  <c r="V227" i="1"/>
  <c r="U227" i="1"/>
  <c r="T227" i="1"/>
  <c r="S227" i="1"/>
  <c r="R227" i="1"/>
  <c r="V226" i="1"/>
  <c r="U226" i="1"/>
  <c r="T226" i="1"/>
  <c r="S226" i="1"/>
  <c r="R226" i="1"/>
  <c r="V225" i="1"/>
  <c r="U225" i="1"/>
  <c r="T225" i="1"/>
  <c r="S225" i="1"/>
  <c r="R225" i="1"/>
  <c r="V224" i="1"/>
  <c r="U224" i="1"/>
  <c r="T224" i="1"/>
  <c r="S224" i="1"/>
  <c r="R224" i="1"/>
  <c r="V222" i="1"/>
  <c r="U222" i="1"/>
  <c r="T222" i="1"/>
  <c r="S222" i="1"/>
  <c r="R222" i="1"/>
  <c r="V221" i="1"/>
  <c r="U221" i="1"/>
  <c r="T221" i="1"/>
  <c r="S221" i="1"/>
  <c r="R221" i="1"/>
  <c r="V220" i="1"/>
  <c r="U220" i="1"/>
  <c r="T220" i="1"/>
  <c r="S220" i="1"/>
  <c r="R220" i="1"/>
  <c r="V219" i="1"/>
  <c r="U219" i="1"/>
  <c r="T219" i="1"/>
  <c r="S219" i="1"/>
  <c r="R219" i="1"/>
  <c r="V218" i="1"/>
  <c r="U218" i="1"/>
  <c r="T218" i="1"/>
  <c r="S218" i="1"/>
  <c r="R218" i="1"/>
  <c r="V217" i="1"/>
  <c r="U217" i="1"/>
  <c r="T217" i="1"/>
  <c r="S217" i="1"/>
  <c r="R217" i="1"/>
  <c r="V216" i="1"/>
  <c r="U216" i="1"/>
  <c r="T216" i="1"/>
  <c r="S216" i="1"/>
  <c r="R216" i="1"/>
  <c r="V215" i="1"/>
  <c r="U215" i="1"/>
  <c r="T215" i="1"/>
  <c r="S215" i="1"/>
  <c r="R215" i="1"/>
  <c r="V214" i="1"/>
  <c r="U214" i="1"/>
  <c r="T214" i="1"/>
  <c r="S214" i="1"/>
  <c r="R214" i="1"/>
  <c r="V213" i="1"/>
  <c r="U213" i="1"/>
  <c r="T213" i="1"/>
  <c r="S213" i="1"/>
  <c r="R213" i="1"/>
  <c r="V212" i="1"/>
  <c r="U212" i="1"/>
  <c r="T212" i="1"/>
  <c r="S212" i="1"/>
  <c r="R212" i="1"/>
  <c r="V211" i="1"/>
  <c r="U211" i="1"/>
  <c r="T211" i="1"/>
  <c r="S211" i="1"/>
  <c r="R211" i="1"/>
  <c r="V210" i="1"/>
  <c r="U210" i="1"/>
  <c r="T210" i="1"/>
  <c r="S210" i="1"/>
  <c r="R210" i="1"/>
  <c r="V209" i="1"/>
  <c r="U209" i="1"/>
  <c r="T209" i="1"/>
  <c r="S209" i="1"/>
  <c r="R209" i="1"/>
  <c r="V208" i="1"/>
  <c r="U208" i="1"/>
  <c r="T208" i="1"/>
  <c r="S208" i="1"/>
  <c r="R208" i="1"/>
  <c r="V207" i="1"/>
  <c r="U207" i="1"/>
  <c r="T207" i="1"/>
  <c r="S207" i="1"/>
  <c r="R207" i="1"/>
  <c r="V206" i="1"/>
  <c r="U206" i="1"/>
  <c r="T206" i="1"/>
  <c r="S206" i="1"/>
  <c r="R206" i="1"/>
  <c r="V205" i="1"/>
  <c r="U205" i="1"/>
  <c r="T205" i="1"/>
  <c r="S205" i="1"/>
  <c r="R205" i="1"/>
  <c r="V204" i="1"/>
  <c r="U204" i="1"/>
  <c r="T204" i="1"/>
  <c r="S204" i="1"/>
  <c r="R204" i="1"/>
  <c r="V203" i="1"/>
  <c r="U203" i="1"/>
  <c r="T203" i="1"/>
  <c r="S203" i="1"/>
  <c r="R203" i="1"/>
  <c r="V202" i="1"/>
  <c r="U202" i="1"/>
  <c r="T202" i="1"/>
  <c r="S202" i="1"/>
  <c r="R202" i="1"/>
  <c r="V201" i="1"/>
  <c r="U201" i="1"/>
  <c r="T201" i="1"/>
  <c r="S201" i="1"/>
  <c r="R201" i="1"/>
  <c r="V200" i="1"/>
  <c r="U200" i="1"/>
  <c r="T200" i="1"/>
  <c r="S200" i="1"/>
  <c r="R200" i="1"/>
  <c r="V199" i="1"/>
  <c r="U199" i="1"/>
  <c r="T199" i="1"/>
  <c r="S199" i="1"/>
  <c r="R199" i="1"/>
  <c r="V197" i="1"/>
  <c r="U197" i="1"/>
  <c r="T197" i="1"/>
  <c r="S197" i="1"/>
  <c r="R197" i="1"/>
  <c r="V195" i="1"/>
  <c r="U195" i="1"/>
  <c r="T195" i="1"/>
  <c r="S195" i="1"/>
  <c r="R195" i="1"/>
  <c r="V194" i="1"/>
  <c r="U194" i="1"/>
  <c r="T194" i="1"/>
  <c r="S194" i="1"/>
  <c r="R194" i="1"/>
  <c r="V193" i="1"/>
  <c r="U193" i="1"/>
  <c r="T193" i="1"/>
  <c r="S193" i="1"/>
  <c r="R193" i="1"/>
  <c r="V192" i="1"/>
  <c r="U192" i="1"/>
  <c r="T192" i="1"/>
  <c r="S192" i="1"/>
  <c r="R192" i="1"/>
  <c r="V191" i="1"/>
  <c r="U191" i="1"/>
  <c r="T191" i="1"/>
  <c r="S191" i="1"/>
  <c r="R191" i="1"/>
  <c r="V190" i="1"/>
  <c r="U190" i="1"/>
  <c r="T190" i="1"/>
  <c r="S190" i="1"/>
  <c r="R190" i="1"/>
  <c r="V189" i="1"/>
  <c r="U189" i="1"/>
  <c r="T189" i="1"/>
  <c r="S189" i="1"/>
  <c r="R189" i="1"/>
  <c r="V188" i="1"/>
  <c r="U188" i="1"/>
  <c r="T188" i="1"/>
  <c r="S188" i="1"/>
  <c r="R188" i="1"/>
  <c r="V187" i="1"/>
  <c r="U187" i="1"/>
  <c r="T187" i="1"/>
  <c r="S187" i="1"/>
  <c r="R187" i="1"/>
  <c r="V186" i="1"/>
  <c r="U186" i="1"/>
  <c r="T186" i="1"/>
  <c r="S186" i="1"/>
  <c r="R186" i="1"/>
  <c r="AC255" i="1" l="1"/>
  <c r="Z255" i="1"/>
  <c r="AA255" i="1"/>
  <c r="AB255" i="1"/>
  <c r="C6" i="14"/>
  <c r="C7" i="14"/>
  <c r="C8" i="14"/>
  <c r="C9" i="14"/>
  <c r="C10" i="14"/>
  <c r="C11" i="14"/>
  <c r="C12" i="14"/>
  <c r="C5" i="14"/>
  <c r="U155" i="1"/>
  <c r="V155" i="1" s="1"/>
  <c r="S155" i="1"/>
  <c r="T155" i="1" s="1"/>
  <c r="S124" i="1"/>
  <c r="T124" i="1"/>
  <c r="U124" i="1" s="1"/>
  <c r="V124" i="1" s="1"/>
  <c r="S131" i="1"/>
  <c r="T131" i="1"/>
  <c r="U131" i="1" s="1"/>
  <c r="V131" i="1" s="1"/>
  <c r="S133" i="1"/>
  <c r="T133" i="1"/>
  <c r="U133" i="1" s="1"/>
  <c r="V133" i="1" s="1"/>
  <c r="S134" i="1"/>
  <c r="T134" i="1"/>
  <c r="U134" i="1" s="1"/>
  <c r="V134" i="1" s="1"/>
  <c r="S135" i="1"/>
  <c r="T135" i="1"/>
  <c r="U135" i="1" s="1"/>
  <c r="V135" i="1" s="1"/>
  <c r="S137" i="1"/>
  <c r="T137" i="1"/>
  <c r="U137" i="1" s="1"/>
  <c r="V137" i="1" s="1"/>
  <c r="S141" i="1"/>
  <c r="T141" i="1"/>
  <c r="U141" i="1" s="1"/>
  <c r="V141" i="1" s="1"/>
  <c r="S147" i="1"/>
  <c r="T147" i="1"/>
  <c r="U147" i="1" s="1"/>
  <c r="V147" i="1" s="1"/>
  <c r="S154" i="1"/>
  <c r="T154" i="1"/>
  <c r="U154" i="1" s="1"/>
  <c r="V154" i="1" s="1"/>
  <c r="S160" i="1"/>
  <c r="T160" i="1"/>
  <c r="U160" i="1" s="1"/>
  <c r="V160" i="1" s="1"/>
  <c r="S161" i="1"/>
  <c r="T161" i="1" s="1"/>
  <c r="U161" i="1" s="1"/>
  <c r="V161" i="1" s="1"/>
  <c r="AC216" i="1"/>
  <c r="AC212" i="1"/>
  <c r="AC208" i="1"/>
  <c r="AD208" i="1" s="1"/>
  <c r="AC204" i="1"/>
  <c r="AC200" i="1"/>
  <c r="S184" i="1"/>
  <c r="T184" i="1" s="1"/>
  <c r="U184" i="1" s="1"/>
  <c r="V184" i="1" s="1"/>
  <c r="U164" i="1"/>
  <c r="V164" i="1" s="1"/>
  <c r="S164" i="1"/>
  <c r="T164" i="1" s="1"/>
  <c r="S153" i="1"/>
  <c r="T153" i="1"/>
  <c r="U153" i="1" s="1"/>
  <c r="V153" i="1" s="1"/>
  <c r="S152" i="1"/>
  <c r="T152" i="1"/>
  <c r="U152" i="1" s="1"/>
  <c r="V152" i="1" s="1"/>
  <c r="S151" i="1"/>
  <c r="T151" i="1"/>
  <c r="U151" i="1" s="1"/>
  <c r="V151" i="1" s="1"/>
  <c r="S150" i="1"/>
  <c r="T150" i="1"/>
  <c r="U150" i="1" s="1"/>
  <c r="V150" i="1" s="1"/>
  <c r="S149" i="1"/>
  <c r="T149" i="1"/>
  <c r="U149" i="1" s="1"/>
  <c r="V149" i="1" s="1"/>
  <c r="S148" i="1"/>
  <c r="T148" i="1"/>
  <c r="U148" i="1" s="1"/>
  <c r="V148" i="1" s="1"/>
  <c r="S146" i="1"/>
  <c r="T146" i="1"/>
  <c r="U146" i="1" s="1"/>
  <c r="V146" i="1" s="1"/>
  <c r="S145" i="1"/>
  <c r="T145" i="1"/>
  <c r="U145" i="1" s="1"/>
  <c r="V145" i="1" s="1"/>
  <c r="S130" i="1"/>
  <c r="T130" i="1"/>
  <c r="U130" i="1" s="1"/>
  <c r="V130" i="1" s="1"/>
  <c r="S129" i="1"/>
  <c r="T129" i="1"/>
  <c r="U129" i="1" s="1"/>
  <c r="V129" i="1" s="1"/>
  <c r="S128" i="1"/>
  <c r="T128" i="1"/>
  <c r="U128" i="1" s="1"/>
  <c r="V128" i="1" s="1"/>
  <c r="S127" i="1"/>
  <c r="T127" i="1"/>
  <c r="U127" i="1" s="1"/>
  <c r="V127" i="1" s="1"/>
  <c r="S126" i="1"/>
  <c r="T126" i="1"/>
  <c r="U126" i="1" s="1"/>
  <c r="V126" i="1" s="1"/>
  <c r="S125" i="1"/>
  <c r="T125" i="1"/>
  <c r="U125" i="1" s="1"/>
  <c r="V125" i="1" s="1"/>
  <c r="S123" i="1"/>
  <c r="T123" i="1"/>
  <c r="U123" i="1" s="1"/>
  <c r="V123" i="1" s="1"/>
  <c r="U122" i="1"/>
  <c r="V122" i="1" s="1"/>
  <c r="S122" i="1"/>
  <c r="T122" i="1" s="1"/>
  <c r="S99" i="1"/>
  <c r="T99" i="1" s="1"/>
  <c r="U99" i="1" s="1"/>
  <c r="V99" i="1" s="1"/>
  <c r="AC99" i="1" s="1"/>
  <c r="R99" i="1"/>
  <c r="S27" i="1"/>
  <c r="T27" i="1"/>
  <c r="U27" i="1" s="1"/>
  <c r="V27" i="1" s="1"/>
  <c r="T26" i="1"/>
  <c r="U26" i="1" s="1"/>
  <c r="V26" i="1" s="1"/>
  <c r="AC26" i="1" s="1"/>
  <c r="AD26" i="1" s="1"/>
  <c r="S26" i="1"/>
  <c r="S23" i="1"/>
  <c r="T23" i="1"/>
  <c r="U23" i="1" s="1"/>
  <c r="V23" i="1" s="1"/>
  <c r="S24" i="1"/>
  <c r="T24" i="1"/>
  <c r="U24" i="1" s="1"/>
  <c r="V24" i="1" s="1"/>
  <c r="S28" i="1"/>
  <c r="T28" i="1"/>
  <c r="U28" i="1" s="1"/>
  <c r="V28" i="1" s="1"/>
  <c r="S31" i="1"/>
  <c r="T31" i="1"/>
  <c r="U31" i="1" s="1"/>
  <c r="V31" i="1" s="1"/>
  <c r="T36" i="1"/>
  <c r="U36" i="1" s="1"/>
  <c r="V36" i="1" s="1"/>
  <c r="S36" i="1"/>
  <c r="S32" i="1"/>
  <c r="T32" i="1"/>
  <c r="U32" i="1" s="1"/>
  <c r="V32" i="1" s="1"/>
  <c r="S33" i="1"/>
  <c r="T33" i="1"/>
  <c r="U33" i="1" s="1"/>
  <c r="V33" i="1" s="1"/>
  <c r="S34" i="1"/>
  <c r="T34" i="1"/>
  <c r="U34" i="1" s="1"/>
  <c r="V34" i="1" s="1"/>
  <c r="S35" i="1"/>
  <c r="T35" i="1"/>
  <c r="U35" i="1" s="1"/>
  <c r="V35" i="1" s="1"/>
  <c r="S37" i="1"/>
  <c r="T37" i="1"/>
  <c r="U37" i="1" s="1"/>
  <c r="V37" i="1" s="1"/>
  <c r="S38" i="1"/>
  <c r="T38" i="1"/>
  <c r="U38" i="1" s="1"/>
  <c r="V38" i="1" s="1"/>
  <c r="S39" i="1"/>
  <c r="T39" i="1"/>
  <c r="U39" i="1" s="1"/>
  <c r="V39" i="1" s="1"/>
  <c r="S40" i="1"/>
  <c r="T40" i="1"/>
  <c r="U40" i="1" s="1"/>
  <c r="V40" i="1" s="1"/>
  <c r="S42" i="1"/>
  <c r="T42" i="1"/>
  <c r="U42" i="1" s="1"/>
  <c r="V42" i="1" s="1"/>
  <c r="S43" i="1"/>
  <c r="T43" i="1"/>
  <c r="U43" i="1" s="1"/>
  <c r="V43" i="1" s="1"/>
  <c r="S44" i="1"/>
  <c r="T44" i="1"/>
  <c r="U44" i="1" s="1"/>
  <c r="V44" i="1" s="1"/>
  <c r="S45" i="1"/>
  <c r="T45" i="1"/>
  <c r="U45" i="1" s="1"/>
  <c r="V45" i="1" s="1"/>
  <c r="S46" i="1"/>
  <c r="T46" i="1"/>
  <c r="U46" i="1" s="1"/>
  <c r="V46" i="1" s="1"/>
  <c r="S47" i="1"/>
  <c r="T47" i="1"/>
  <c r="U47" i="1" s="1"/>
  <c r="V47" i="1" s="1"/>
  <c r="S50" i="1"/>
  <c r="T50" i="1"/>
  <c r="U50" i="1" s="1"/>
  <c r="V50" i="1" s="1"/>
  <c r="S51" i="1"/>
  <c r="T51" i="1"/>
  <c r="U51" i="1" s="1"/>
  <c r="V51" i="1" s="1"/>
  <c r="S52" i="1"/>
  <c r="T52" i="1"/>
  <c r="U52" i="1" s="1"/>
  <c r="V52" i="1" s="1"/>
  <c r="S53" i="1"/>
  <c r="T53" i="1"/>
  <c r="U53" i="1" s="1"/>
  <c r="V53" i="1" s="1"/>
  <c r="S54" i="1"/>
  <c r="T54" i="1"/>
  <c r="U54" i="1" s="1"/>
  <c r="V54" i="1" s="1"/>
  <c r="S55" i="1"/>
  <c r="T55" i="1"/>
  <c r="U55" i="1" s="1"/>
  <c r="V55" i="1" s="1"/>
  <c r="S56" i="1"/>
  <c r="T56" i="1"/>
  <c r="U56" i="1" s="1"/>
  <c r="V56" i="1" s="1"/>
  <c r="S57" i="1"/>
  <c r="T57" i="1"/>
  <c r="U57" i="1" s="1"/>
  <c r="V57" i="1" s="1"/>
  <c r="S58" i="1"/>
  <c r="T58" i="1"/>
  <c r="U58" i="1" s="1"/>
  <c r="V58" i="1" s="1"/>
  <c r="S59" i="1"/>
  <c r="T59" i="1"/>
  <c r="U59" i="1" s="1"/>
  <c r="V59" i="1" s="1"/>
  <c r="S60" i="1"/>
  <c r="T60" i="1"/>
  <c r="U60" i="1" s="1"/>
  <c r="V60" i="1" s="1"/>
  <c r="S61" i="1"/>
  <c r="T61" i="1"/>
  <c r="U61" i="1" s="1"/>
  <c r="V61" i="1" s="1"/>
  <c r="S63" i="1"/>
  <c r="T63" i="1"/>
  <c r="U63" i="1" s="1"/>
  <c r="V63" i="1" s="1"/>
  <c r="S64" i="1"/>
  <c r="T64" i="1"/>
  <c r="U64" i="1" s="1"/>
  <c r="V64" i="1" s="1"/>
  <c r="S65" i="1"/>
  <c r="T65" i="1"/>
  <c r="U65" i="1"/>
  <c r="V65" i="1" s="1"/>
  <c r="S66" i="1"/>
  <c r="T66" i="1"/>
  <c r="U66" i="1"/>
  <c r="V66" i="1" s="1"/>
  <c r="S68" i="1"/>
  <c r="T68" i="1"/>
  <c r="U68" i="1" s="1"/>
  <c r="V68" i="1" s="1"/>
  <c r="S69" i="1"/>
  <c r="T69" i="1"/>
  <c r="U69" i="1" s="1"/>
  <c r="V69" i="1" s="1"/>
  <c r="S71" i="1"/>
  <c r="T71" i="1"/>
  <c r="U71" i="1"/>
  <c r="V71" i="1" s="1"/>
  <c r="AC71" i="1" s="1"/>
  <c r="S72" i="1"/>
  <c r="T72" i="1"/>
  <c r="U72" i="1"/>
  <c r="V72" i="1" s="1"/>
  <c r="S73" i="1"/>
  <c r="T73" i="1"/>
  <c r="U73" i="1" s="1"/>
  <c r="V73" i="1" s="1"/>
  <c r="S74" i="1"/>
  <c r="T74" i="1"/>
  <c r="U74" i="1" s="1"/>
  <c r="V74" i="1" s="1"/>
  <c r="S75" i="1"/>
  <c r="T75" i="1"/>
  <c r="U75" i="1"/>
  <c r="V75" i="1" s="1"/>
  <c r="S76" i="1"/>
  <c r="T76" i="1"/>
  <c r="U76" i="1"/>
  <c r="V76" i="1" s="1"/>
  <c r="S78" i="1"/>
  <c r="T78" i="1"/>
  <c r="U78" i="1" s="1"/>
  <c r="V78" i="1" s="1"/>
  <c r="S79" i="1"/>
  <c r="T79" i="1"/>
  <c r="U79" i="1" s="1"/>
  <c r="V79" i="1" s="1"/>
  <c r="S80" i="1"/>
  <c r="T80" i="1"/>
  <c r="U80" i="1"/>
  <c r="V80" i="1" s="1"/>
  <c r="AC80" i="1" s="1"/>
  <c r="S81" i="1"/>
  <c r="T81" i="1"/>
  <c r="U81" i="1"/>
  <c r="V81" i="1" s="1"/>
  <c r="S82" i="1"/>
  <c r="T82" i="1"/>
  <c r="U82" i="1" s="1"/>
  <c r="V82" i="1" s="1"/>
  <c r="S83" i="1"/>
  <c r="T83" i="1"/>
  <c r="U83" i="1" s="1"/>
  <c r="V83" i="1" s="1"/>
  <c r="S86" i="1"/>
  <c r="T86" i="1"/>
  <c r="U86" i="1"/>
  <c r="V86" i="1" s="1"/>
  <c r="S87" i="1"/>
  <c r="T87" i="1"/>
  <c r="U87" i="1"/>
  <c r="V87" i="1" s="1"/>
  <c r="S88" i="1"/>
  <c r="T88" i="1"/>
  <c r="U88" i="1" s="1"/>
  <c r="V88" i="1" s="1"/>
  <c r="S90" i="1"/>
  <c r="T90" i="1"/>
  <c r="U90" i="1" s="1"/>
  <c r="V90" i="1" s="1"/>
  <c r="S91" i="1"/>
  <c r="T91" i="1"/>
  <c r="U91" i="1"/>
  <c r="V91" i="1" s="1"/>
  <c r="AC91" i="1" s="1"/>
  <c r="S97" i="1"/>
  <c r="T97" i="1"/>
  <c r="U97" i="1"/>
  <c r="V97" i="1" s="1"/>
  <c r="S98" i="1"/>
  <c r="T98" i="1"/>
  <c r="U98" i="1" s="1"/>
  <c r="V98" i="1" s="1"/>
  <c r="S101" i="1"/>
  <c r="T101" i="1"/>
  <c r="U101" i="1" s="1"/>
  <c r="V101" i="1" s="1"/>
  <c r="S102" i="1"/>
  <c r="T102" i="1"/>
  <c r="U102" i="1"/>
  <c r="V102" i="1" s="1"/>
  <c r="S103" i="1"/>
  <c r="T103" i="1"/>
  <c r="U103" i="1"/>
  <c r="V103" i="1" s="1"/>
  <c r="S107" i="1"/>
  <c r="T107" i="1"/>
  <c r="U107" i="1" s="1"/>
  <c r="V107" i="1" s="1"/>
  <c r="S108" i="1"/>
  <c r="T108" i="1"/>
  <c r="U108" i="1" s="1"/>
  <c r="V108" i="1" s="1"/>
  <c r="T109" i="1"/>
  <c r="U109" i="1"/>
  <c r="V109" i="1"/>
  <c r="AC109" i="1" s="1"/>
  <c r="S109" i="1"/>
  <c r="S110" i="1"/>
  <c r="T110" i="1"/>
  <c r="U110" i="1"/>
  <c r="V110" i="1" s="1"/>
  <c r="S111" i="1"/>
  <c r="T111" i="1"/>
  <c r="U111" i="1"/>
  <c r="V111" i="1" s="1"/>
  <c r="S113" i="1"/>
  <c r="T113" i="1"/>
  <c r="U113" i="1" s="1"/>
  <c r="V113" i="1" s="1"/>
  <c r="S114" i="1"/>
  <c r="T114" i="1"/>
  <c r="U114" i="1" s="1"/>
  <c r="V114" i="1" s="1"/>
  <c r="S115" i="1"/>
  <c r="T115" i="1"/>
  <c r="U115" i="1"/>
  <c r="V115" i="1" s="1"/>
  <c r="S116" i="1"/>
  <c r="T116" i="1"/>
  <c r="U116" i="1"/>
  <c r="V116" i="1" s="1"/>
  <c r="S117" i="1"/>
  <c r="T117" i="1"/>
  <c r="U117" i="1" s="1"/>
  <c r="V117" i="1" s="1"/>
  <c r="S118" i="1"/>
  <c r="T118" i="1"/>
  <c r="U118" i="1" s="1"/>
  <c r="V118" i="1" s="1"/>
  <c r="S119" i="1"/>
  <c r="T119" i="1"/>
  <c r="U119" i="1"/>
  <c r="V119" i="1" s="1"/>
  <c r="AC119" i="1" s="1"/>
  <c r="AC233" i="1"/>
  <c r="AC238" i="1"/>
  <c r="S112" i="1"/>
  <c r="T112" i="1"/>
  <c r="U112" i="1"/>
  <c r="V112" i="1" s="1"/>
  <c r="S105" i="1"/>
  <c r="T105" i="1"/>
  <c r="U105" i="1"/>
  <c r="V105" i="1" s="1"/>
  <c r="S104" i="1"/>
  <c r="T104" i="1"/>
  <c r="U104" i="1"/>
  <c r="V104" i="1" s="1"/>
  <c r="S96" i="1"/>
  <c r="T96" i="1"/>
  <c r="U96" i="1"/>
  <c r="V96" i="1" s="1"/>
  <c r="S95" i="1"/>
  <c r="T95" i="1"/>
  <c r="U95" i="1"/>
  <c r="V95" i="1" s="1"/>
  <c r="S94" i="1"/>
  <c r="T94" i="1"/>
  <c r="U94" i="1"/>
  <c r="V94" i="1" s="1"/>
  <c r="S93" i="1"/>
  <c r="T93" i="1"/>
  <c r="U93" i="1"/>
  <c r="V93" i="1" s="1"/>
  <c r="AC93" i="1" s="1"/>
  <c r="T92" i="1"/>
  <c r="U92" i="1" s="1"/>
  <c r="V92" i="1" s="1"/>
  <c r="S92" i="1"/>
  <c r="S84" i="1"/>
  <c r="T84" i="1"/>
  <c r="U84" i="1"/>
  <c r="V84" i="1" s="1"/>
  <c r="S48" i="1"/>
  <c r="T48" i="1"/>
  <c r="U48" i="1"/>
  <c r="V48" i="1" s="1"/>
  <c r="AC48" i="1" s="1"/>
  <c r="S41" i="1"/>
  <c r="T41" i="1"/>
  <c r="U41" i="1"/>
  <c r="V41" i="1" s="1"/>
  <c r="T13" i="1"/>
  <c r="U13" i="1" s="1"/>
  <c r="V13" i="1" s="1"/>
  <c r="AC13" i="1" s="1"/>
  <c r="S13" i="1"/>
  <c r="S166" i="1"/>
  <c r="T166" i="1"/>
  <c r="U166" i="1"/>
  <c r="V166" i="1" s="1"/>
  <c r="S167" i="1"/>
  <c r="T167" i="1"/>
  <c r="U167" i="1"/>
  <c r="V167" i="1" s="1"/>
  <c r="V168" i="1"/>
  <c r="AC168" i="1" s="1"/>
  <c r="AD168" i="1" s="1"/>
  <c r="S168" i="1"/>
  <c r="T168" i="1" s="1"/>
  <c r="U168" i="1" s="1"/>
  <c r="S169" i="1"/>
  <c r="T169" i="1"/>
  <c r="U169" i="1"/>
  <c r="V169" i="1" s="1"/>
  <c r="AC169" i="1" s="1"/>
  <c r="S176" i="1"/>
  <c r="T176" i="1"/>
  <c r="U176" i="1"/>
  <c r="V176" i="1" s="1"/>
  <c r="S178" i="1"/>
  <c r="T178" i="1"/>
  <c r="U178" i="1"/>
  <c r="V178" i="1" s="1"/>
  <c r="AC256" i="1"/>
  <c r="S100" i="1"/>
  <c r="T100" i="1"/>
  <c r="U100" i="1"/>
  <c r="V100" i="1" s="1"/>
  <c r="S25" i="1"/>
  <c r="T25" i="1"/>
  <c r="U25" i="1"/>
  <c r="V25" i="1" s="1"/>
  <c r="S18" i="1"/>
  <c r="T18" i="1"/>
  <c r="U18" i="1"/>
  <c r="V18" i="1" s="1"/>
  <c r="AC18" i="1" s="1"/>
  <c r="S17" i="1"/>
  <c r="T17" i="1"/>
  <c r="U17" i="1"/>
  <c r="V17" i="1" s="1"/>
  <c r="S16" i="1"/>
  <c r="T16" i="1"/>
  <c r="U16" i="1"/>
  <c r="V16" i="1" s="1"/>
  <c r="S15" i="1"/>
  <c r="T15" i="1"/>
  <c r="U15" i="1"/>
  <c r="V15" i="1" s="1"/>
  <c r="S12" i="1"/>
  <c r="T12" i="1"/>
  <c r="U12" i="1"/>
  <c r="V12" i="1" s="1"/>
  <c r="AC12" i="1" s="1"/>
  <c r="T11" i="1"/>
  <c r="U11" i="1" s="1"/>
  <c r="V11" i="1" s="1"/>
  <c r="S11" i="1"/>
  <c r="T9" i="1"/>
  <c r="U9" i="1" s="1"/>
  <c r="V9" i="1" s="1"/>
  <c r="S9" i="1"/>
  <c r="S170" i="1"/>
  <c r="T170" i="1"/>
  <c r="U170" i="1"/>
  <c r="V170" i="1" s="1"/>
  <c r="S171" i="1"/>
  <c r="T171" i="1"/>
  <c r="U171" i="1"/>
  <c r="V171" i="1" s="1"/>
  <c r="S172" i="1"/>
  <c r="T172" i="1"/>
  <c r="U172" i="1"/>
  <c r="V172" i="1" s="1"/>
  <c r="S173" i="1"/>
  <c r="T173" i="1"/>
  <c r="U173" i="1"/>
  <c r="V173" i="1" s="1"/>
  <c r="AC173" i="1" s="1"/>
  <c r="S174" i="1"/>
  <c r="T174" i="1"/>
  <c r="U174" i="1"/>
  <c r="V174" i="1" s="1"/>
  <c r="S175" i="1"/>
  <c r="T175" i="1"/>
  <c r="U175" i="1"/>
  <c r="V175" i="1" s="1"/>
  <c r="S177" i="1"/>
  <c r="T177" i="1"/>
  <c r="U177" i="1"/>
  <c r="V177" i="1" s="1"/>
  <c r="S180" i="1"/>
  <c r="T180" i="1"/>
  <c r="U180" i="1"/>
  <c r="V180" i="1" s="1"/>
  <c r="AC180" i="1" s="1"/>
  <c r="S181" i="1"/>
  <c r="T181" i="1"/>
  <c r="U181" i="1"/>
  <c r="V181" i="1" s="1"/>
  <c r="S182" i="1"/>
  <c r="T182" i="1"/>
  <c r="U182" i="1"/>
  <c r="V182" i="1" s="1"/>
  <c r="S183" i="1"/>
  <c r="T183" i="1"/>
  <c r="U183" i="1"/>
  <c r="V183" i="1" s="1"/>
  <c r="AC191" i="1"/>
  <c r="AC257" i="1"/>
  <c r="S179" i="1"/>
  <c r="T179" i="1" s="1"/>
  <c r="U179" i="1" s="1"/>
  <c r="S162" i="1"/>
  <c r="T162" i="1" s="1"/>
  <c r="U162" i="1"/>
  <c r="V162" i="1" s="1"/>
  <c r="S158" i="1"/>
  <c r="T158" i="1" s="1"/>
  <c r="U158" i="1" s="1"/>
  <c r="S157" i="1"/>
  <c r="T157" i="1" s="1"/>
  <c r="U157" i="1"/>
  <c r="V157" i="1" s="1"/>
  <c r="S156" i="1"/>
  <c r="T156" i="1" s="1"/>
  <c r="U156" i="1" s="1"/>
  <c r="S143" i="1"/>
  <c r="T143" i="1" s="1"/>
  <c r="U143" i="1"/>
  <c r="V143" i="1" s="1"/>
  <c r="S140" i="1"/>
  <c r="T140" i="1" s="1"/>
  <c r="U140" i="1" s="1"/>
  <c r="S139" i="1"/>
  <c r="T139" i="1" s="1"/>
  <c r="U139" i="1"/>
  <c r="V139" i="1" s="1"/>
  <c r="S132" i="1"/>
  <c r="T132" i="1" s="1"/>
  <c r="U132" i="1" s="1"/>
  <c r="S89" i="1"/>
  <c r="T89" i="1" s="1"/>
  <c r="U89" i="1"/>
  <c r="V89" i="1" s="1"/>
  <c r="S29" i="1"/>
  <c r="T29" i="1" s="1"/>
  <c r="U29" i="1" s="1"/>
  <c r="S21" i="1"/>
  <c r="T21" i="1" s="1"/>
  <c r="U21" i="1"/>
  <c r="V21" i="1" s="1"/>
  <c r="S19" i="1"/>
  <c r="T19" i="1" s="1"/>
  <c r="U19" i="1" s="1"/>
  <c r="S10" i="1"/>
  <c r="T10" i="1" s="1"/>
  <c r="U10" i="1"/>
  <c r="V10" i="1" s="1"/>
  <c r="S8" i="1"/>
  <c r="T8" i="1" s="1"/>
  <c r="U8" i="1" s="1"/>
  <c r="S7" i="1"/>
  <c r="T7" i="1" s="1"/>
  <c r="U7" i="1"/>
  <c r="V7" i="1"/>
  <c r="AC7" i="1" s="1"/>
  <c r="S6" i="1"/>
  <c r="T6" i="1" s="1"/>
  <c r="U6" i="1" s="1"/>
  <c r="T5" i="1"/>
  <c r="U5" i="1" s="1"/>
  <c r="V5" i="1" s="1"/>
  <c r="AC5" i="1" s="1"/>
  <c r="S5" i="1"/>
  <c r="E255" i="1"/>
  <c r="E256" i="1" s="1"/>
  <c r="E257" i="1"/>
  <c r="E247" i="1"/>
  <c r="E248" i="1" s="1"/>
  <c r="E249" i="1" s="1"/>
  <c r="E250" i="1" s="1"/>
  <c r="E251" i="1" s="1"/>
  <c r="E252" i="1" s="1"/>
  <c r="E200" i="1"/>
  <c r="E201" i="1"/>
  <c r="E202" i="1" s="1"/>
  <c r="E203" i="1" s="1"/>
  <c r="E204" i="1" s="1"/>
  <c r="E205" i="1" s="1"/>
  <c r="E206" i="1" s="1"/>
  <c r="E207" i="1" s="1"/>
  <c r="E208" i="1" s="1"/>
  <c r="E209" i="1" s="1"/>
  <c r="E210" i="1" s="1"/>
  <c r="E211" i="1" s="1"/>
  <c r="E212" i="1" s="1"/>
  <c r="E213" i="1" s="1"/>
  <c r="E214" i="1" s="1"/>
  <c r="E215" i="1" s="1"/>
  <c r="E216" i="1" s="1"/>
  <c r="E217" i="1" s="1"/>
  <c r="E218" i="1" s="1"/>
  <c r="E219" i="1" s="1"/>
  <c r="E220" i="1" s="1"/>
  <c r="E221" i="1" s="1"/>
  <c r="E222" i="1" s="1"/>
  <c r="E225" i="1"/>
  <c r="E226" i="1" s="1"/>
  <c r="E227" i="1" s="1"/>
  <c r="E228" i="1" s="1"/>
  <c r="E229" i="1" s="1"/>
  <c r="E230" i="1" s="1"/>
  <c r="E231" i="1" s="1"/>
  <c r="E232" i="1" s="1"/>
  <c r="E233" i="1" s="1"/>
  <c r="E234" i="1" s="1"/>
  <c r="E235" i="1" s="1"/>
  <c r="E236" i="1" s="1"/>
  <c r="E237" i="1" s="1"/>
  <c r="E238" i="1" s="1"/>
  <c r="E239" i="1" s="1"/>
  <c r="E240" i="1" s="1"/>
  <c r="E241" i="1" s="1"/>
  <c r="E242" i="1" s="1"/>
  <c r="E243" i="1" s="1"/>
  <c r="E244" i="1" s="1"/>
  <c r="E167" i="1"/>
  <c r="E168" i="1" s="1"/>
  <c r="E169" i="1"/>
  <c r="E161" i="1"/>
  <c r="E162" i="1" s="1"/>
  <c r="E146" i="1"/>
  <c r="E147" i="1"/>
  <c r="E148" i="1"/>
  <c r="E149" i="1" s="1"/>
  <c r="E150" i="1" s="1"/>
  <c r="E151" i="1" s="1"/>
  <c r="E152" i="1" s="1"/>
  <c r="E153" i="1" s="1"/>
  <c r="E154" i="1" s="1"/>
  <c r="E155" i="1" s="1"/>
  <c r="E156" i="1" s="1"/>
  <c r="E157" i="1" s="1"/>
  <c r="E158" i="1" s="1"/>
  <c r="E140" i="1"/>
  <c r="E141" i="1" s="1"/>
  <c r="E123" i="1"/>
  <c r="E124" i="1" s="1"/>
  <c r="E125" i="1"/>
  <c r="E126" i="1" s="1"/>
  <c r="E127" i="1" s="1"/>
  <c r="E128" i="1" s="1"/>
  <c r="E129" i="1" s="1"/>
  <c r="E130" i="1" s="1"/>
  <c r="E131" i="1" s="1"/>
  <c r="E132" i="1" s="1"/>
  <c r="E133" i="1" s="1"/>
  <c r="E134" i="1" s="1"/>
  <c r="E135" i="1" s="1"/>
  <c r="E108" i="1"/>
  <c r="E109" i="1"/>
  <c r="E110" i="1" s="1"/>
  <c r="E111" i="1" s="1"/>
  <c r="E112" i="1" s="1"/>
  <c r="E113" i="1" s="1"/>
  <c r="E114" i="1" s="1"/>
  <c r="E115" i="1" s="1"/>
  <c r="E116" i="1" s="1"/>
  <c r="E117" i="1" s="1"/>
  <c r="E118" i="1" s="1"/>
  <c r="E119" i="1" s="1"/>
  <c r="E87" i="1"/>
  <c r="E88" i="1"/>
  <c r="E89" i="1" s="1"/>
  <c r="E90" i="1" s="1"/>
  <c r="E91" i="1" s="1"/>
  <c r="E92" i="1" s="1"/>
  <c r="E93" i="1" s="1"/>
  <c r="E94" i="1" s="1"/>
  <c r="E95" i="1" s="1"/>
  <c r="E96" i="1" s="1"/>
  <c r="E97" i="1" s="1"/>
  <c r="E98" i="1" s="1"/>
  <c r="E99" i="1" s="1"/>
  <c r="E100" i="1" s="1"/>
  <c r="E101" i="1" s="1"/>
  <c r="E102" i="1" s="1"/>
  <c r="E103" i="1" s="1"/>
  <c r="E104" i="1" s="1"/>
  <c r="E105" i="1" s="1"/>
  <c r="E79" i="1"/>
  <c r="E80" i="1"/>
  <c r="E81" i="1"/>
  <c r="E82" i="1" s="1"/>
  <c r="E83" i="1" s="1"/>
  <c r="E84" i="1" s="1"/>
  <c r="E72" i="1"/>
  <c r="E73" i="1" s="1"/>
  <c r="E74" i="1" s="1"/>
  <c r="E75" i="1" s="1"/>
  <c r="E76" i="1" s="1"/>
  <c r="E69" i="1"/>
  <c r="E64" i="1"/>
  <c r="E65" i="1"/>
  <c r="E66" i="1"/>
  <c r="E51" i="1"/>
  <c r="E52" i="1" s="1"/>
  <c r="E53" i="1" s="1"/>
  <c r="E54" i="1" s="1"/>
  <c r="E55" i="1" s="1"/>
  <c r="E56" i="1" s="1"/>
  <c r="E57" i="1" s="1"/>
  <c r="E58" i="1" s="1"/>
  <c r="E59" i="1" s="1"/>
  <c r="E60" i="1" s="1"/>
  <c r="E61" i="1" s="1"/>
  <c r="E32" i="1"/>
  <c r="E33" i="1" s="1"/>
  <c r="E34" i="1" s="1"/>
  <c r="E35" i="1" s="1"/>
  <c r="E36" i="1" s="1"/>
  <c r="E37" i="1" s="1"/>
  <c r="E38" i="1" s="1"/>
  <c r="E39" i="1" s="1"/>
  <c r="E40" i="1" s="1"/>
  <c r="E41" i="1" s="1"/>
  <c r="E42" i="1" s="1"/>
  <c r="E43" i="1" s="1"/>
  <c r="E44" i="1" s="1"/>
  <c r="E45" i="1" s="1"/>
  <c r="E46" i="1" s="1"/>
  <c r="E47" i="1" s="1"/>
  <c r="E48" i="1" s="1"/>
  <c r="E23" i="1"/>
  <c r="E24" i="1" s="1"/>
  <c r="E25" i="1" s="1"/>
  <c r="E26" i="1" s="1"/>
  <c r="E27" i="1" s="1"/>
  <c r="E28" i="1" s="1"/>
  <c r="E29" i="1" s="1"/>
  <c r="E16" i="1"/>
  <c r="E17" i="1" s="1"/>
  <c r="E18" i="1" s="1"/>
  <c r="E19" i="1" s="1"/>
  <c r="E6" i="1"/>
  <c r="E7" i="1" s="1"/>
  <c r="E8" i="1" s="1"/>
  <c r="E9" i="1" s="1"/>
  <c r="E10" i="1" s="1"/>
  <c r="E11" i="1" s="1"/>
  <c r="E12" i="1" s="1"/>
  <c r="E13" i="1" s="1"/>
  <c r="E170" i="1"/>
  <c r="E171" i="1" s="1"/>
  <c r="E172" i="1" s="1"/>
  <c r="E173" i="1" s="1"/>
  <c r="E174" i="1" s="1"/>
  <c r="E175" i="1" s="1"/>
  <c r="E176" i="1" s="1"/>
  <c r="E177" i="1" s="1"/>
  <c r="E178" i="1" s="1"/>
  <c r="E179" i="1" s="1"/>
  <c r="E180" i="1" s="1"/>
  <c r="E181" i="1" s="1"/>
  <c r="E182" i="1" s="1"/>
  <c r="E183" i="1" s="1"/>
  <c r="E184" i="1" s="1"/>
  <c r="Y137" i="1"/>
  <c r="X137" i="1"/>
  <c r="Z137" i="1"/>
  <c r="A7" i="15"/>
  <c r="E187" i="1"/>
  <c r="E188" i="1" s="1"/>
  <c r="E189" i="1" s="1"/>
  <c r="E190" i="1" s="1"/>
  <c r="E191" i="1" s="1"/>
  <c r="E192" i="1" s="1"/>
  <c r="E193" i="1" s="1"/>
  <c r="E194" i="1" s="1"/>
  <c r="E195" i="1" s="1"/>
  <c r="AA137" i="1"/>
  <c r="C31" i="12"/>
  <c r="X257" i="1"/>
  <c r="X6" i="1"/>
  <c r="X7" i="1"/>
  <c r="X8" i="1"/>
  <c r="X9" i="1"/>
  <c r="X10" i="1"/>
  <c r="X11" i="1"/>
  <c r="X12" i="1"/>
  <c r="X13" i="1"/>
  <c r="X15" i="1"/>
  <c r="X16" i="1"/>
  <c r="X17" i="1"/>
  <c r="X18" i="1"/>
  <c r="X19" i="1"/>
  <c r="X21" i="1"/>
  <c r="X23" i="1"/>
  <c r="X24" i="1"/>
  <c r="X25" i="1"/>
  <c r="X26" i="1"/>
  <c r="X27" i="1"/>
  <c r="X28" i="1"/>
  <c r="X29" i="1"/>
  <c r="X31" i="1"/>
  <c r="X32" i="1"/>
  <c r="X33" i="1"/>
  <c r="X34" i="1"/>
  <c r="X35" i="1"/>
  <c r="X36" i="1"/>
  <c r="X37" i="1"/>
  <c r="X38" i="1"/>
  <c r="X39" i="1"/>
  <c r="X40" i="1"/>
  <c r="X41" i="1"/>
  <c r="X42" i="1"/>
  <c r="X43" i="1"/>
  <c r="X44" i="1"/>
  <c r="X45" i="1"/>
  <c r="X46" i="1"/>
  <c r="X47" i="1"/>
  <c r="X48" i="1"/>
  <c r="X50" i="1"/>
  <c r="X51" i="1"/>
  <c r="X52" i="1"/>
  <c r="X53" i="1"/>
  <c r="X54" i="1"/>
  <c r="X55" i="1"/>
  <c r="X56" i="1"/>
  <c r="X57" i="1"/>
  <c r="X58" i="1"/>
  <c r="X59" i="1"/>
  <c r="X60" i="1"/>
  <c r="X61" i="1"/>
  <c r="X63" i="1"/>
  <c r="X64" i="1"/>
  <c r="X65" i="1"/>
  <c r="X66" i="1"/>
  <c r="X68" i="1"/>
  <c r="X69" i="1"/>
  <c r="X71" i="1"/>
  <c r="X72" i="1"/>
  <c r="X73" i="1"/>
  <c r="X74" i="1"/>
  <c r="X75" i="1"/>
  <c r="X76" i="1"/>
  <c r="X78" i="1"/>
  <c r="X79" i="1"/>
  <c r="X80" i="1"/>
  <c r="X81" i="1"/>
  <c r="X82" i="1"/>
  <c r="X83" i="1"/>
  <c r="X84" i="1"/>
  <c r="X86" i="1"/>
  <c r="X87" i="1"/>
  <c r="X88" i="1"/>
  <c r="X89" i="1"/>
  <c r="X90" i="1"/>
  <c r="X91" i="1"/>
  <c r="X92" i="1"/>
  <c r="X93" i="1"/>
  <c r="X94" i="1"/>
  <c r="X95" i="1"/>
  <c r="X96" i="1"/>
  <c r="X97" i="1"/>
  <c r="X98" i="1"/>
  <c r="X99" i="1"/>
  <c r="X100" i="1"/>
  <c r="X101" i="1"/>
  <c r="X102" i="1"/>
  <c r="X103" i="1"/>
  <c r="X104" i="1"/>
  <c r="X105" i="1"/>
  <c r="X107" i="1"/>
  <c r="X108" i="1"/>
  <c r="X109" i="1"/>
  <c r="X110" i="1"/>
  <c r="X111" i="1"/>
  <c r="X112" i="1"/>
  <c r="X113" i="1"/>
  <c r="X114" i="1"/>
  <c r="X115" i="1"/>
  <c r="X116" i="1"/>
  <c r="X117" i="1"/>
  <c r="X118" i="1"/>
  <c r="X119" i="1"/>
  <c r="X122" i="1"/>
  <c r="X123" i="1"/>
  <c r="X124" i="1"/>
  <c r="X125" i="1"/>
  <c r="X126" i="1"/>
  <c r="X127" i="1"/>
  <c r="X128" i="1"/>
  <c r="X129" i="1"/>
  <c r="X130" i="1"/>
  <c r="X131" i="1"/>
  <c r="X132" i="1"/>
  <c r="X133" i="1"/>
  <c r="X134" i="1"/>
  <c r="X135" i="1"/>
  <c r="X139" i="1"/>
  <c r="X140" i="1"/>
  <c r="X141" i="1"/>
  <c r="X143" i="1"/>
  <c r="X145" i="1"/>
  <c r="X146" i="1"/>
  <c r="X147" i="1"/>
  <c r="X148" i="1"/>
  <c r="X149" i="1"/>
  <c r="X150" i="1"/>
  <c r="X151" i="1"/>
  <c r="X152" i="1"/>
  <c r="X153" i="1"/>
  <c r="X154" i="1"/>
  <c r="X155" i="1"/>
  <c r="X156" i="1"/>
  <c r="X157" i="1"/>
  <c r="X158" i="1"/>
  <c r="X160" i="1"/>
  <c r="X161" i="1"/>
  <c r="X162" i="1"/>
  <c r="X164" i="1"/>
  <c r="X166" i="1"/>
  <c r="X167" i="1"/>
  <c r="X168" i="1"/>
  <c r="X169" i="1"/>
  <c r="X170" i="1"/>
  <c r="X171" i="1"/>
  <c r="X172" i="1"/>
  <c r="X173" i="1"/>
  <c r="X174" i="1"/>
  <c r="X175" i="1"/>
  <c r="X176" i="1"/>
  <c r="X177" i="1"/>
  <c r="X178" i="1"/>
  <c r="X179" i="1"/>
  <c r="X180" i="1"/>
  <c r="X181" i="1"/>
  <c r="X182" i="1"/>
  <c r="X183" i="1"/>
  <c r="X184" i="1"/>
  <c r="X186" i="1"/>
  <c r="X187" i="1"/>
  <c r="X188" i="1"/>
  <c r="X189" i="1"/>
  <c r="X190" i="1"/>
  <c r="X191" i="1"/>
  <c r="X192" i="1"/>
  <c r="X193" i="1"/>
  <c r="X194" i="1"/>
  <c r="X195" i="1"/>
  <c r="X197" i="1"/>
  <c r="X199" i="1"/>
  <c r="X200" i="1"/>
  <c r="X201" i="1"/>
  <c r="X202" i="1"/>
  <c r="X203" i="1"/>
  <c r="X204" i="1"/>
  <c r="X205" i="1"/>
  <c r="X206" i="1"/>
  <c r="X207" i="1"/>
  <c r="X208" i="1"/>
  <c r="X209" i="1"/>
  <c r="X210" i="1"/>
  <c r="X211" i="1"/>
  <c r="X212" i="1"/>
  <c r="X213" i="1"/>
  <c r="X214" i="1"/>
  <c r="X215" i="1"/>
  <c r="X216" i="1"/>
  <c r="X217" i="1"/>
  <c r="X218" i="1"/>
  <c r="X219" i="1"/>
  <c r="X220" i="1"/>
  <c r="X221" i="1"/>
  <c r="X222" i="1"/>
  <c r="X224" i="1"/>
  <c r="X225" i="1"/>
  <c r="X226" i="1"/>
  <c r="X227" i="1"/>
  <c r="X228" i="1"/>
  <c r="X229" i="1"/>
  <c r="X230" i="1"/>
  <c r="X231" i="1"/>
  <c r="X232" i="1"/>
  <c r="X233" i="1"/>
  <c r="X234" i="1"/>
  <c r="X235" i="1"/>
  <c r="X236" i="1"/>
  <c r="X237" i="1"/>
  <c r="X238" i="1"/>
  <c r="X239" i="1"/>
  <c r="X240" i="1"/>
  <c r="X241" i="1"/>
  <c r="X242" i="1"/>
  <c r="X243" i="1"/>
  <c r="X244" i="1"/>
  <c r="X246" i="1"/>
  <c r="X247" i="1"/>
  <c r="X248" i="1"/>
  <c r="X249" i="1"/>
  <c r="X250" i="1"/>
  <c r="X251" i="1"/>
  <c r="X252" i="1"/>
  <c r="X254" i="1"/>
  <c r="X255" i="1"/>
  <c r="X256" i="1"/>
  <c r="X5" i="1"/>
  <c r="Y257" i="1"/>
  <c r="Z257" i="1"/>
  <c r="AA257" i="1"/>
  <c r="AB257" i="1"/>
  <c r="Y256" i="1"/>
  <c r="Z256" i="1"/>
  <c r="AA256" i="1"/>
  <c r="AB256" i="1"/>
  <c r="Y255" i="1"/>
  <c r="Y254" i="1"/>
  <c r="Z254" i="1"/>
  <c r="Y252" i="1"/>
  <c r="Z252" i="1"/>
  <c r="AA252" i="1"/>
  <c r="AB252" i="1"/>
  <c r="AC252" i="1"/>
  <c r="Y251" i="1"/>
  <c r="Z251" i="1"/>
  <c r="AA251" i="1"/>
  <c r="AB251" i="1"/>
  <c r="AC251" i="1"/>
  <c r="Y250" i="1"/>
  <c r="Z250" i="1"/>
  <c r="AA250" i="1"/>
  <c r="AC250" i="1"/>
  <c r="Y229" i="1"/>
  <c r="Z229" i="1"/>
  <c r="AA229" i="1"/>
  <c r="AB229" i="1"/>
  <c r="AC229" i="1"/>
  <c r="Y228" i="1"/>
  <c r="Z228" i="1"/>
  <c r="AA228" i="1"/>
  <c r="AB228" i="1"/>
  <c r="AC228" i="1"/>
  <c r="Y227" i="1"/>
  <c r="Z227" i="1"/>
  <c r="AA227" i="1"/>
  <c r="AB227" i="1"/>
  <c r="AC227" i="1"/>
  <c r="Y226" i="1"/>
  <c r="Z226" i="1"/>
  <c r="Y225" i="1"/>
  <c r="Z225" i="1"/>
  <c r="AA225" i="1"/>
  <c r="Y224" i="1"/>
  <c r="Z224" i="1"/>
  <c r="AA224" i="1"/>
  <c r="Y222" i="1"/>
  <c r="Z222" i="1"/>
  <c r="AA222" i="1"/>
  <c r="AB222" i="1"/>
  <c r="AC222" i="1"/>
  <c r="Y221" i="1"/>
  <c r="Z221" i="1"/>
  <c r="AA221" i="1"/>
  <c r="AB221" i="1"/>
  <c r="AC221" i="1"/>
  <c r="Y220" i="1"/>
  <c r="Z220" i="1"/>
  <c r="AA220" i="1"/>
  <c r="AB220" i="1"/>
  <c r="AC220" i="1"/>
  <c r="Y219" i="1"/>
  <c r="Z219" i="1"/>
  <c r="AA219" i="1"/>
  <c r="AB219" i="1"/>
  <c r="AC219" i="1"/>
  <c r="Y218" i="1"/>
  <c r="Z218" i="1"/>
  <c r="AA218" i="1"/>
  <c r="AB218" i="1"/>
  <c r="AC218" i="1"/>
  <c r="Y217" i="1"/>
  <c r="Z217" i="1"/>
  <c r="Y216" i="1"/>
  <c r="Z216" i="1"/>
  <c r="AA216" i="1"/>
  <c r="AB216" i="1"/>
  <c r="Y215" i="1"/>
  <c r="Z215" i="1"/>
  <c r="AA215" i="1"/>
  <c r="AB215" i="1"/>
  <c r="AC215" i="1"/>
  <c r="Y214" i="1"/>
  <c r="Z214" i="1"/>
  <c r="AA214" i="1"/>
  <c r="AB214" i="1"/>
  <c r="AC214" i="1"/>
  <c r="Y213" i="1"/>
  <c r="Z213" i="1"/>
  <c r="AA213" i="1"/>
  <c r="AB213" i="1"/>
  <c r="AC213" i="1"/>
  <c r="Y212" i="1"/>
  <c r="Z212" i="1"/>
  <c r="AA212" i="1"/>
  <c r="AB212" i="1"/>
  <c r="Y211" i="1"/>
  <c r="Z211" i="1"/>
  <c r="AA211" i="1"/>
  <c r="AB211" i="1"/>
  <c r="AC211" i="1"/>
  <c r="Y210" i="1"/>
  <c r="Z210" i="1"/>
  <c r="AA210" i="1"/>
  <c r="AB210" i="1"/>
  <c r="AC210" i="1"/>
  <c r="Y209" i="1"/>
  <c r="Z209" i="1"/>
  <c r="AA209" i="1"/>
  <c r="AD209" i="1" s="1"/>
  <c r="AB209" i="1"/>
  <c r="AC209" i="1"/>
  <c r="Y208" i="1"/>
  <c r="Z208" i="1"/>
  <c r="AA208" i="1"/>
  <c r="AB208" i="1"/>
  <c r="Y207" i="1"/>
  <c r="Z207" i="1"/>
  <c r="AA207" i="1"/>
  <c r="AB207" i="1"/>
  <c r="AC207" i="1"/>
  <c r="Y206" i="1"/>
  <c r="Z206" i="1"/>
  <c r="AA206" i="1"/>
  <c r="AB206" i="1"/>
  <c r="AC206" i="1"/>
  <c r="Y205" i="1"/>
  <c r="Z205" i="1"/>
  <c r="AA205" i="1"/>
  <c r="AB205" i="1"/>
  <c r="AC205" i="1"/>
  <c r="Y204" i="1"/>
  <c r="Z204" i="1"/>
  <c r="AA204" i="1"/>
  <c r="AB204" i="1"/>
  <c r="Y203" i="1"/>
  <c r="Z203" i="1"/>
  <c r="AA203" i="1"/>
  <c r="AB203" i="1"/>
  <c r="AC203" i="1"/>
  <c r="Y202" i="1"/>
  <c r="Z202" i="1"/>
  <c r="AA202" i="1"/>
  <c r="AB202" i="1"/>
  <c r="AC202" i="1"/>
  <c r="Y201" i="1"/>
  <c r="Z201" i="1"/>
  <c r="AA201" i="1"/>
  <c r="AB201" i="1"/>
  <c r="AC201" i="1"/>
  <c r="Y243" i="1"/>
  <c r="Z243" i="1"/>
  <c r="AA243" i="1"/>
  <c r="AB243" i="1"/>
  <c r="AC243" i="1"/>
  <c r="Y242" i="1"/>
  <c r="Z242" i="1"/>
  <c r="AA242" i="1"/>
  <c r="AB242" i="1"/>
  <c r="AC242" i="1"/>
  <c r="Y241" i="1"/>
  <c r="Z241" i="1"/>
  <c r="AA241" i="1"/>
  <c r="Y240" i="1"/>
  <c r="Z240" i="1"/>
  <c r="AA240" i="1"/>
  <c r="AB240" i="1"/>
  <c r="AC240" i="1"/>
  <c r="Y239" i="1"/>
  <c r="Z239" i="1"/>
  <c r="AA239" i="1"/>
  <c r="AB239" i="1"/>
  <c r="AC239" i="1"/>
  <c r="Y238" i="1"/>
  <c r="Z238" i="1"/>
  <c r="AA238" i="1"/>
  <c r="Y237" i="1"/>
  <c r="Z237" i="1"/>
  <c r="AA237" i="1"/>
  <c r="AB237" i="1"/>
  <c r="AC237" i="1"/>
  <c r="Y236" i="1"/>
  <c r="Z236" i="1"/>
  <c r="AC236" i="1"/>
  <c r="Y235" i="1"/>
  <c r="Z235" i="1"/>
  <c r="AA235" i="1"/>
  <c r="AB235" i="1"/>
  <c r="AC235" i="1"/>
  <c r="Y234" i="1"/>
  <c r="Z234" i="1"/>
  <c r="AA234" i="1"/>
  <c r="AB234" i="1"/>
  <c r="AC234" i="1"/>
  <c r="Y233" i="1"/>
  <c r="Z233" i="1"/>
  <c r="AA233" i="1"/>
  <c r="Y232" i="1"/>
  <c r="AD232" i="1" s="1"/>
  <c r="Z232" i="1"/>
  <c r="AA232" i="1"/>
  <c r="AB232" i="1"/>
  <c r="AC232" i="1"/>
  <c r="Y231" i="1"/>
  <c r="Z231" i="1"/>
  <c r="AA231" i="1"/>
  <c r="AB231" i="1"/>
  <c r="AD231" i="1" s="1"/>
  <c r="AC231" i="1"/>
  <c r="Y230" i="1"/>
  <c r="Z230" i="1"/>
  <c r="AA230" i="1"/>
  <c r="AD230" i="1" s="1"/>
  <c r="AB230" i="1"/>
  <c r="AC230" i="1"/>
  <c r="Y249" i="1"/>
  <c r="Z249" i="1"/>
  <c r="AA249" i="1"/>
  <c r="AB249" i="1"/>
  <c r="AC249" i="1"/>
  <c r="Y248" i="1"/>
  <c r="Z248" i="1"/>
  <c r="Y247" i="1"/>
  <c r="Z247" i="1"/>
  <c r="AA247" i="1"/>
  <c r="AD247" i="1" s="1"/>
  <c r="AB247" i="1"/>
  <c r="AC247" i="1"/>
  <c r="Y246" i="1"/>
  <c r="Z246" i="1"/>
  <c r="AA246" i="1"/>
  <c r="Y244" i="1"/>
  <c r="Z244" i="1"/>
  <c r="AA244" i="1"/>
  <c r="AB244" i="1"/>
  <c r="AC244" i="1"/>
  <c r="Y182" i="1"/>
  <c r="Z182" i="1"/>
  <c r="AA182" i="1"/>
  <c r="AB182" i="1"/>
  <c r="AC182" i="1"/>
  <c r="AD182" i="1" s="1"/>
  <c r="Y181" i="1"/>
  <c r="Z181" i="1"/>
  <c r="AA181" i="1"/>
  <c r="AB181" i="1"/>
  <c r="AC181" i="1"/>
  <c r="AD181" i="1" s="1"/>
  <c r="Y180" i="1"/>
  <c r="Z180" i="1"/>
  <c r="AA180" i="1"/>
  <c r="Y179" i="1"/>
  <c r="Z179" i="1"/>
  <c r="Y178" i="1"/>
  <c r="Z178" i="1"/>
  <c r="AA178" i="1"/>
  <c r="AB178" i="1"/>
  <c r="AC178" i="1"/>
  <c r="Y177" i="1"/>
  <c r="Z177" i="1"/>
  <c r="AA177" i="1"/>
  <c r="AB177" i="1"/>
  <c r="AC177" i="1"/>
  <c r="Y176" i="1"/>
  <c r="Z176" i="1"/>
  <c r="AA176" i="1"/>
  <c r="AB176" i="1"/>
  <c r="AC176" i="1"/>
  <c r="Y175" i="1"/>
  <c r="Z175" i="1"/>
  <c r="AA175" i="1"/>
  <c r="AB175" i="1"/>
  <c r="AC175" i="1"/>
  <c r="Y174" i="1"/>
  <c r="Z174" i="1"/>
  <c r="AA174" i="1"/>
  <c r="AB174" i="1"/>
  <c r="AC174" i="1"/>
  <c r="Y173" i="1"/>
  <c r="Z173" i="1"/>
  <c r="AA173" i="1"/>
  <c r="AB173" i="1"/>
  <c r="Y172" i="1"/>
  <c r="Z172" i="1"/>
  <c r="AA172" i="1"/>
  <c r="AB172" i="1"/>
  <c r="AC172" i="1"/>
  <c r="AD172" i="1" s="1"/>
  <c r="Y171" i="1"/>
  <c r="Z171" i="1"/>
  <c r="AA171" i="1"/>
  <c r="AB171" i="1"/>
  <c r="AC171" i="1"/>
  <c r="Y170" i="1"/>
  <c r="Z170" i="1"/>
  <c r="AA170" i="1"/>
  <c r="AB170" i="1"/>
  <c r="AC170" i="1"/>
  <c r="Y169" i="1"/>
  <c r="Z169" i="1"/>
  <c r="AA169" i="1"/>
  <c r="AB169" i="1"/>
  <c r="Y168" i="1"/>
  <c r="Z168" i="1"/>
  <c r="AA168" i="1"/>
  <c r="AB168" i="1"/>
  <c r="Y167" i="1"/>
  <c r="Z167" i="1"/>
  <c r="AA167" i="1"/>
  <c r="AB167" i="1"/>
  <c r="AC167" i="1"/>
  <c r="Y166" i="1"/>
  <c r="Z166" i="1"/>
  <c r="AA166" i="1"/>
  <c r="AC166" i="1"/>
  <c r="Y192" i="1"/>
  <c r="Z192" i="1"/>
  <c r="AA192" i="1"/>
  <c r="AB192" i="1"/>
  <c r="AC192" i="1"/>
  <c r="AD192" i="1" s="1"/>
  <c r="Y191" i="1"/>
  <c r="Z191" i="1"/>
  <c r="Y190" i="1"/>
  <c r="Z190" i="1"/>
  <c r="AA190" i="1"/>
  <c r="AB190" i="1"/>
  <c r="AC190" i="1"/>
  <c r="Y189" i="1"/>
  <c r="Z189" i="1"/>
  <c r="AA189" i="1"/>
  <c r="AC189" i="1"/>
  <c r="Y188" i="1"/>
  <c r="Z188" i="1"/>
  <c r="Y187" i="1"/>
  <c r="Z187" i="1"/>
  <c r="AD187" i="1" s="1"/>
  <c r="AA187" i="1"/>
  <c r="AB187" i="1"/>
  <c r="AC187" i="1"/>
  <c r="Y186" i="1"/>
  <c r="Z186" i="1"/>
  <c r="Y184" i="1"/>
  <c r="Z184" i="1"/>
  <c r="AA184" i="1"/>
  <c r="AB184" i="1"/>
  <c r="AC184" i="1"/>
  <c r="Y183" i="1"/>
  <c r="Z183" i="1"/>
  <c r="AA183" i="1"/>
  <c r="AB183" i="1"/>
  <c r="AC183" i="1"/>
  <c r="Y141" i="1"/>
  <c r="Z141" i="1"/>
  <c r="AA141" i="1"/>
  <c r="AB141" i="1"/>
  <c r="AC141" i="1"/>
  <c r="Y140" i="1"/>
  <c r="Z140" i="1"/>
  <c r="Y139" i="1"/>
  <c r="Z139" i="1"/>
  <c r="AA139" i="1"/>
  <c r="AB139" i="1"/>
  <c r="AC139" i="1"/>
  <c r="Y135" i="1"/>
  <c r="Z135" i="1"/>
  <c r="AA135" i="1"/>
  <c r="AB135" i="1"/>
  <c r="AC135" i="1"/>
  <c r="Y134" i="1"/>
  <c r="Z134" i="1"/>
  <c r="AA134" i="1"/>
  <c r="AB134" i="1"/>
  <c r="AC134" i="1"/>
  <c r="Y133" i="1"/>
  <c r="Z133" i="1"/>
  <c r="AA133" i="1"/>
  <c r="AB133" i="1"/>
  <c r="AC133" i="1"/>
  <c r="Y132" i="1"/>
  <c r="Z132" i="1"/>
  <c r="Y131" i="1"/>
  <c r="Z131" i="1"/>
  <c r="AA131" i="1"/>
  <c r="AB131" i="1"/>
  <c r="AC131" i="1"/>
  <c r="Y130" i="1"/>
  <c r="Z130" i="1"/>
  <c r="AA130" i="1"/>
  <c r="AB130" i="1"/>
  <c r="AC130" i="1"/>
  <c r="Y129" i="1"/>
  <c r="Z129" i="1"/>
  <c r="AA129" i="1"/>
  <c r="AB129" i="1"/>
  <c r="AC129" i="1"/>
  <c r="Y128" i="1"/>
  <c r="Z128" i="1"/>
  <c r="AA128" i="1"/>
  <c r="AB128" i="1"/>
  <c r="AC128" i="1"/>
  <c r="Y127" i="1"/>
  <c r="Z127" i="1"/>
  <c r="AA127" i="1"/>
  <c r="AB127" i="1"/>
  <c r="AC127" i="1"/>
  <c r="Y126" i="1"/>
  <c r="Z126" i="1"/>
  <c r="AA126" i="1"/>
  <c r="AD126" i="1" s="1"/>
  <c r="AB126" i="1"/>
  <c r="AC126" i="1"/>
  <c r="Y125" i="1"/>
  <c r="Z125" i="1"/>
  <c r="AA125" i="1"/>
  <c r="AB125" i="1"/>
  <c r="AC125" i="1"/>
  <c r="Y124" i="1"/>
  <c r="Z124" i="1"/>
  <c r="AA124" i="1"/>
  <c r="AB124" i="1"/>
  <c r="AC124" i="1"/>
  <c r="Y123" i="1"/>
  <c r="Z123" i="1"/>
  <c r="AA123" i="1"/>
  <c r="AB123" i="1"/>
  <c r="AC123" i="1"/>
  <c r="Y122" i="1"/>
  <c r="Z122" i="1"/>
  <c r="AA122" i="1"/>
  <c r="AD122" i="1" s="1"/>
  <c r="AB122" i="1"/>
  <c r="AC122" i="1"/>
  <c r="Y119" i="1"/>
  <c r="Z119" i="1"/>
  <c r="AA119" i="1"/>
  <c r="Y118" i="1"/>
  <c r="Z118" i="1"/>
  <c r="AA118" i="1"/>
  <c r="AB118" i="1"/>
  <c r="AC118" i="1"/>
  <c r="Y117" i="1"/>
  <c r="Z117" i="1"/>
  <c r="AA117" i="1"/>
  <c r="AB117" i="1"/>
  <c r="AC117" i="1"/>
  <c r="Y116" i="1"/>
  <c r="Z116" i="1"/>
  <c r="AA116" i="1"/>
  <c r="AB116" i="1"/>
  <c r="AC116" i="1"/>
  <c r="Y115" i="1"/>
  <c r="Z115" i="1"/>
  <c r="AA115" i="1"/>
  <c r="AB115" i="1"/>
  <c r="AC115" i="1"/>
  <c r="Y114" i="1"/>
  <c r="Z114" i="1"/>
  <c r="AA114" i="1"/>
  <c r="AB114" i="1"/>
  <c r="AC114" i="1"/>
  <c r="Y113" i="1"/>
  <c r="Z113" i="1"/>
  <c r="AA113" i="1"/>
  <c r="AB113" i="1"/>
  <c r="AC113" i="1"/>
  <c r="AD113" i="1" s="1"/>
  <c r="Y112" i="1"/>
  <c r="Z112" i="1"/>
  <c r="AA112" i="1"/>
  <c r="AB112" i="1"/>
  <c r="AC112" i="1"/>
  <c r="Y111" i="1"/>
  <c r="Z111" i="1"/>
  <c r="AD111" i="1" s="1"/>
  <c r="AA111" i="1"/>
  <c r="AB111" i="1"/>
  <c r="AC111" i="1"/>
  <c r="Y110" i="1"/>
  <c r="Z110" i="1"/>
  <c r="AA110" i="1"/>
  <c r="AC110" i="1"/>
  <c r="Y109" i="1"/>
  <c r="Z109" i="1"/>
  <c r="AA109" i="1"/>
  <c r="AB109" i="1"/>
  <c r="Y108" i="1"/>
  <c r="Z108" i="1"/>
  <c r="AA108" i="1"/>
  <c r="AD108" i="1" s="1"/>
  <c r="AB108" i="1"/>
  <c r="AC108" i="1"/>
  <c r="Y107" i="1"/>
  <c r="Z107" i="1"/>
  <c r="AA107" i="1"/>
  <c r="AB107" i="1"/>
  <c r="AC107" i="1"/>
  <c r="Y157" i="1"/>
  <c r="Z157" i="1"/>
  <c r="AA157" i="1"/>
  <c r="AB157" i="1"/>
  <c r="AC157" i="1"/>
  <c r="Y156" i="1"/>
  <c r="Z156" i="1"/>
  <c r="Y155" i="1"/>
  <c r="Z155" i="1"/>
  <c r="AA155" i="1"/>
  <c r="AB155" i="1"/>
  <c r="AC155" i="1"/>
  <c r="Y154" i="1"/>
  <c r="Z154" i="1"/>
  <c r="AA154" i="1"/>
  <c r="AB154" i="1"/>
  <c r="AC154" i="1"/>
  <c r="Y153" i="1"/>
  <c r="Z153" i="1"/>
  <c r="AA153" i="1"/>
  <c r="AB153" i="1"/>
  <c r="AC153" i="1"/>
  <c r="Y152" i="1"/>
  <c r="Z152" i="1"/>
  <c r="AA152" i="1"/>
  <c r="AB152" i="1"/>
  <c r="AC152" i="1"/>
  <c r="Y151" i="1"/>
  <c r="Z151" i="1"/>
  <c r="AA151" i="1"/>
  <c r="AB151" i="1"/>
  <c r="AC151" i="1"/>
  <c r="Y150" i="1"/>
  <c r="Z150" i="1"/>
  <c r="AD150" i="1" s="1"/>
  <c r="AA150" i="1"/>
  <c r="AB150" i="1"/>
  <c r="AC150" i="1"/>
  <c r="Y149" i="1"/>
  <c r="Z149" i="1"/>
  <c r="AA149" i="1"/>
  <c r="AB149" i="1"/>
  <c r="AC149" i="1"/>
  <c r="Y148" i="1"/>
  <c r="Z148" i="1"/>
  <c r="AA148" i="1"/>
  <c r="AB148" i="1"/>
  <c r="AC148" i="1"/>
  <c r="Y147" i="1"/>
  <c r="Z147" i="1"/>
  <c r="AA147" i="1"/>
  <c r="AB147" i="1"/>
  <c r="AC147" i="1"/>
  <c r="Y146" i="1"/>
  <c r="Z146" i="1"/>
  <c r="AA146" i="1"/>
  <c r="AB146" i="1"/>
  <c r="AC146" i="1"/>
  <c r="Y145" i="1"/>
  <c r="Z145" i="1"/>
  <c r="AA145" i="1"/>
  <c r="AB145" i="1"/>
  <c r="AC145" i="1"/>
  <c r="Y143" i="1"/>
  <c r="Z143" i="1"/>
  <c r="AA143" i="1"/>
  <c r="AB143" i="1"/>
  <c r="AC143" i="1"/>
  <c r="Y193" i="1"/>
  <c r="Z193" i="1"/>
  <c r="AA193" i="1"/>
  <c r="AB193" i="1"/>
  <c r="AC193" i="1"/>
  <c r="Y164" i="1"/>
  <c r="Z164" i="1"/>
  <c r="AA164" i="1"/>
  <c r="AB164" i="1"/>
  <c r="AC164" i="1"/>
  <c r="Y162" i="1"/>
  <c r="Z162" i="1"/>
  <c r="AA162" i="1"/>
  <c r="AB162" i="1"/>
  <c r="AC162" i="1"/>
  <c r="Y161" i="1"/>
  <c r="Z161" i="1"/>
  <c r="AA161" i="1"/>
  <c r="AB161" i="1"/>
  <c r="AC161" i="1"/>
  <c r="Y160" i="1"/>
  <c r="Z160" i="1"/>
  <c r="AA160" i="1"/>
  <c r="AB160" i="1"/>
  <c r="AC160" i="1"/>
  <c r="AD160" i="1" s="1"/>
  <c r="Y158" i="1"/>
  <c r="Z158" i="1"/>
  <c r="Y6" i="1"/>
  <c r="Z6" i="1"/>
  <c r="AA6" i="1"/>
  <c r="Y7" i="1"/>
  <c r="Z7" i="1"/>
  <c r="AA7" i="1"/>
  <c r="AB7" i="1"/>
  <c r="AD7" i="1" s="1"/>
  <c r="Y8" i="1"/>
  <c r="Z8" i="1"/>
  <c r="AA8" i="1"/>
  <c r="Y9" i="1"/>
  <c r="Z9" i="1"/>
  <c r="AA9" i="1"/>
  <c r="AB9" i="1"/>
  <c r="AC9" i="1"/>
  <c r="Y10" i="1"/>
  <c r="Z10" i="1"/>
  <c r="AA10" i="1"/>
  <c r="AB10" i="1"/>
  <c r="AC10" i="1"/>
  <c r="Y11" i="1"/>
  <c r="Z11" i="1"/>
  <c r="AA11" i="1"/>
  <c r="AB11" i="1"/>
  <c r="AC11" i="1"/>
  <c r="Y12" i="1"/>
  <c r="Z12" i="1"/>
  <c r="AA12" i="1"/>
  <c r="Y13" i="1"/>
  <c r="Z13" i="1"/>
  <c r="Y15" i="1"/>
  <c r="Z15" i="1"/>
  <c r="AA15" i="1"/>
  <c r="AB15" i="1"/>
  <c r="AC15" i="1"/>
  <c r="Y16" i="1"/>
  <c r="Z16" i="1"/>
  <c r="AA16" i="1"/>
  <c r="AB16" i="1"/>
  <c r="AC16" i="1"/>
  <c r="Y17" i="1"/>
  <c r="Z17" i="1"/>
  <c r="AA17" i="1"/>
  <c r="AB17" i="1"/>
  <c r="AC17" i="1"/>
  <c r="Y18" i="1"/>
  <c r="Z18" i="1"/>
  <c r="AA18" i="1"/>
  <c r="Y19" i="1"/>
  <c r="Z19" i="1"/>
  <c r="Y21" i="1"/>
  <c r="Z21" i="1"/>
  <c r="AA21" i="1"/>
  <c r="AB21" i="1"/>
  <c r="AC21" i="1"/>
  <c r="Y23" i="1"/>
  <c r="Z23" i="1"/>
  <c r="AA23" i="1"/>
  <c r="AB23" i="1"/>
  <c r="AC23" i="1"/>
  <c r="Y24" i="1"/>
  <c r="Z24" i="1"/>
  <c r="AD24" i="1" s="1"/>
  <c r="AA24" i="1"/>
  <c r="AB24" i="1"/>
  <c r="AC24" i="1"/>
  <c r="Y25" i="1"/>
  <c r="Z25" i="1"/>
  <c r="AA25" i="1"/>
  <c r="AB25" i="1"/>
  <c r="AC25" i="1"/>
  <c r="Y26" i="1"/>
  <c r="Z26" i="1"/>
  <c r="AA26" i="1"/>
  <c r="AB26" i="1"/>
  <c r="Y27" i="1"/>
  <c r="Z27" i="1"/>
  <c r="AA27" i="1"/>
  <c r="AB27" i="1"/>
  <c r="AC27" i="1"/>
  <c r="Y28" i="1"/>
  <c r="Z28" i="1"/>
  <c r="AD28" i="1" s="1"/>
  <c r="AA28" i="1"/>
  <c r="AB28" i="1"/>
  <c r="AC28" i="1"/>
  <c r="Y29" i="1"/>
  <c r="Z29" i="1"/>
  <c r="Y31" i="1"/>
  <c r="Z31" i="1"/>
  <c r="AA31" i="1"/>
  <c r="AB31" i="1"/>
  <c r="AD31" i="1" s="1"/>
  <c r="AC31" i="1"/>
  <c r="Y32" i="1"/>
  <c r="Z32" i="1"/>
  <c r="AA32" i="1"/>
  <c r="AD32" i="1" s="1"/>
  <c r="AB32" i="1"/>
  <c r="AC32" i="1"/>
  <c r="Y33" i="1"/>
  <c r="Z33" i="1"/>
  <c r="AD33" i="1" s="1"/>
  <c r="AA33" i="1"/>
  <c r="AB33" i="1"/>
  <c r="AC33" i="1"/>
  <c r="Y34" i="1"/>
  <c r="Z34" i="1"/>
  <c r="AA34" i="1"/>
  <c r="AB34" i="1"/>
  <c r="AC34" i="1"/>
  <c r="Y35" i="1"/>
  <c r="Z35" i="1"/>
  <c r="AA35" i="1"/>
  <c r="AB35" i="1"/>
  <c r="AD35" i="1" s="1"/>
  <c r="AC35" i="1"/>
  <c r="Y36" i="1"/>
  <c r="Z36" i="1"/>
  <c r="AA36" i="1"/>
  <c r="AD36" i="1" s="1"/>
  <c r="AB36" i="1"/>
  <c r="AC36" i="1"/>
  <c r="Y37" i="1"/>
  <c r="Z37" i="1"/>
  <c r="AA37" i="1"/>
  <c r="AB37" i="1"/>
  <c r="AC37" i="1"/>
  <c r="Y38" i="1"/>
  <c r="Z38" i="1"/>
  <c r="AA38" i="1"/>
  <c r="AB38" i="1"/>
  <c r="AC38" i="1"/>
  <c r="Y39" i="1"/>
  <c r="Z39" i="1"/>
  <c r="AA39" i="1"/>
  <c r="AB39" i="1"/>
  <c r="AD39" i="1" s="1"/>
  <c r="AC39" i="1"/>
  <c r="Y40" i="1"/>
  <c r="Z40" i="1"/>
  <c r="AA40" i="1"/>
  <c r="AD40" i="1" s="1"/>
  <c r="AB40" i="1"/>
  <c r="AC40" i="1"/>
  <c r="Y41" i="1"/>
  <c r="Z41" i="1"/>
  <c r="AD41" i="1" s="1"/>
  <c r="AA41" i="1"/>
  <c r="AB41" i="1"/>
  <c r="AC41" i="1"/>
  <c r="Y42" i="1"/>
  <c r="Z42" i="1"/>
  <c r="AA42" i="1"/>
  <c r="AB42" i="1"/>
  <c r="AC42" i="1"/>
  <c r="AD42" i="1" s="1"/>
  <c r="Y43" i="1"/>
  <c r="Z43" i="1"/>
  <c r="AA43" i="1"/>
  <c r="AB43" i="1"/>
  <c r="AD43" i="1" s="1"/>
  <c r="AC43" i="1"/>
  <c r="Y44" i="1"/>
  <c r="Z44" i="1"/>
  <c r="AA44" i="1"/>
  <c r="AD44" i="1" s="1"/>
  <c r="AB44" i="1"/>
  <c r="AC44" i="1"/>
  <c r="Y45" i="1"/>
  <c r="Z45" i="1"/>
  <c r="AD45" i="1" s="1"/>
  <c r="AA45" i="1"/>
  <c r="AB45" i="1"/>
  <c r="AC45" i="1"/>
  <c r="Y46" i="1"/>
  <c r="Z46" i="1"/>
  <c r="AA46" i="1"/>
  <c r="AB46" i="1"/>
  <c r="AC46" i="1"/>
  <c r="Y47" i="1"/>
  <c r="Z47" i="1"/>
  <c r="AA47" i="1"/>
  <c r="AB47" i="1"/>
  <c r="AC47" i="1"/>
  <c r="Y48" i="1"/>
  <c r="Z48" i="1"/>
  <c r="AA48" i="1"/>
  <c r="Y50" i="1"/>
  <c r="Z50" i="1"/>
  <c r="AD50" i="1" s="1"/>
  <c r="AA50" i="1"/>
  <c r="AB50" i="1"/>
  <c r="AC50" i="1"/>
  <c r="Y51" i="1"/>
  <c r="Z51" i="1"/>
  <c r="AA51" i="1"/>
  <c r="AB51" i="1"/>
  <c r="AC51" i="1"/>
  <c r="Y52" i="1"/>
  <c r="Z52" i="1"/>
  <c r="AA52" i="1"/>
  <c r="AB52" i="1"/>
  <c r="AC52" i="1"/>
  <c r="Y53" i="1"/>
  <c r="Z53" i="1"/>
  <c r="AA53" i="1"/>
  <c r="AB53" i="1"/>
  <c r="AC53" i="1"/>
  <c r="Y54" i="1"/>
  <c r="Z54" i="1"/>
  <c r="AD54" i="1" s="1"/>
  <c r="AA54" i="1"/>
  <c r="AB54" i="1"/>
  <c r="AC54" i="1"/>
  <c r="Y55" i="1"/>
  <c r="Z55" i="1"/>
  <c r="AA55" i="1"/>
  <c r="AB55" i="1"/>
  <c r="AC55" i="1"/>
  <c r="Y56" i="1"/>
  <c r="Z56" i="1"/>
  <c r="AA56" i="1"/>
  <c r="AB56" i="1"/>
  <c r="AD56" i="1" s="1"/>
  <c r="AC56" i="1"/>
  <c r="Y57" i="1"/>
  <c r="Z57" i="1"/>
  <c r="AA57" i="1"/>
  <c r="AB57" i="1"/>
  <c r="AC57" i="1"/>
  <c r="Y58" i="1"/>
  <c r="Z58" i="1"/>
  <c r="AD58" i="1" s="1"/>
  <c r="AA58" i="1"/>
  <c r="AB58" i="1"/>
  <c r="AC58" i="1"/>
  <c r="Y59" i="1"/>
  <c r="Z59" i="1"/>
  <c r="AA59" i="1"/>
  <c r="AB59" i="1"/>
  <c r="AC59" i="1"/>
  <c r="AD59" i="1" s="1"/>
  <c r="Y60" i="1"/>
  <c r="Z60" i="1"/>
  <c r="AA60" i="1"/>
  <c r="AB60" i="1"/>
  <c r="AD60" i="1" s="1"/>
  <c r="AC60" i="1"/>
  <c r="Y61" i="1"/>
  <c r="Z61" i="1"/>
  <c r="AA61" i="1"/>
  <c r="AB61" i="1"/>
  <c r="AC61" i="1"/>
  <c r="AD61" i="1" s="1"/>
  <c r="Y63" i="1"/>
  <c r="Z63" i="1"/>
  <c r="AA63" i="1"/>
  <c r="AB63" i="1"/>
  <c r="AC63" i="1"/>
  <c r="Y64" i="1"/>
  <c r="Z64" i="1"/>
  <c r="AA64" i="1"/>
  <c r="AB64" i="1"/>
  <c r="AC64" i="1"/>
  <c r="Y65" i="1"/>
  <c r="Z65" i="1"/>
  <c r="AA65" i="1"/>
  <c r="AB65" i="1"/>
  <c r="AC65" i="1"/>
  <c r="Y66" i="1"/>
  <c r="Z66" i="1"/>
  <c r="AA66" i="1"/>
  <c r="AB66" i="1"/>
  <c r="AC66" i="1"/>
  <c r="Y68" i="1"/>
  <c r="Z68" i="1"/>
  <c r="AD68" i="1" s="1"/>
  <c r="AA68" i="1"/>
  <c r="AB68" i="1"/>
  <c r="AC68" i="1"/>
  <c r="Y69" i="1"/>
  <c r="Z69" i="1"/>
  <c r="AA69" i="1"/>
  <c r="AB69" i="1"/>
  <c r="AC69" i="1"/>
  <c r="Y71" i="1"/>
  <c r="Z71" i="1"/>
  <c r="AA71" i="1"/>
  <c r="AB71" i="1"/>
  <c r="Y72" i="1"/>
  <c r="Z72" i="1"/>
  <c r="AA72" i="1"/>
  <c r="AB72" i="1"/>
  <c r="AC72" i="1"/>
  <c r="Y73" i="1"/>
  <c r="Z73" i="1"/>
  <c r="AA73" i="1"/>
  <c r="AB73" i="1"/>
  <c r="AC73" i="1"/>
  <c r="AD73" i="1" s="1"/>
  <c r="Y74" i="1"/>
  <c r="Z74" i="1"/>
  <c r="AA74" i="1"/>
  <c r="AB74" i="1"/>
  <c r="AC74" i="1"/>
  <c r="Y75" i="1"/>
  <c r="Z75" i="1"/>
  <c r="AA75" i="1"/>
  <c r="AB75" i="1"/>
  <c r="AC75" i="1"/>
  <c r="Y76" i="1"/>
  <c r="Z76" i="1"/>
  <c r="AA76" i="1"/>
  <c r="AD76" i="1" s="1"/>
  <c r="AB76" i="1"/>
  <c r="AC76" i="1"/>
  <c r="Y78" i="1"/>
  <c r="Z78" i="1"/>
  <c r="AA78" i="1"/>
  <c r="AB78" i="1"/>
  <c r="AC78" i="1"/>
  <c r="Y79" i="1"/>
  <c r="Z79" i="1"/>
  <c r="AA79" i="1"/>
  <c r="AB79" i="1"/>
  <c r="AC79" i="1"/>
  <c r="Y80" i="1"/>
  <c r="Z80" i="1"/>
  <c r="AA80" i="1"/>
  <c r="AB80" i="1"/>
  <c r="Y81" i="1"/>
  <c r="Z81" i="1"/>
  <c r="AA81" i="1"/>
  <c r="AD81" i="1" s="1"/>
  <c r="AB81" i="1"/>
  <c r="AC81" i="1"/>
  <c r="Y82" i="1"/>
  <c r="Z82" i="1"/>
  <c r="AD82" i="1" s="1"/>
  <c r="AA82" i="1"/>
  <c r="AB82" i="1"/>
  <c r="AC82" i="1"/>
  <c r="Y83" i="1"/>
  <c r="Z83" i="1"/>
  <c r="AA83" i="1"/>
  <c r="AB83" i="1"/>
  <c r="AC83" i="1"/>
  <c r="Y84" i="1"/>
  <c r="Z84" i="1"/>
  <c r="AA84" i="1"/>
  <c r="AB84" i="1"/>
  <c r="AC84" i="1"/>
  <c r="Y86" i="1"/>
  <c r="Z86" i="1"/>
  <c r="AA86" i="1"/>
  <c r="AD86" i="1" s="1"/>
  <c r="AB86" i="1"/>
  <c r="AC86" i="1"/>
  <c r="Y87" i="1"/>
  <c r="Z87" i="1"/>
  <c r="AD87" i="1" s="1"/>
  <c r="AA87" i="1"/>
  <c r="AB87" i="1"/>
  <c r="AC87" i="1"/>
  <c r="Y88" i="1"/>
  <c r="Z88" i="1"/>
  <c r="AA88" i="1"/>
  <c r="AB88" i="1"/>
  <c r="AC88" i="1"/>
  <c r="Y89" i="1"/>
  <c r="Z89" i="1"/>
  <c r="AA89" i="1"/>
  <c r="AB89" i="1"/>
  <c r="AC89" i="1"/>
  <c r="Y90" i="1"/>
  <c r="Z90" i="1"/>
  <c r="AA90" i="1"/>
  <c r="AD90" i="1" s="1"/>
  <c r="AB90" i="1"/>
  <c r="AC90" i="1"/>
  <c r="Y91" i="1"/>
  <c r="Z91" i="1"/>
  <c r="AA91" i="1"/>
  <c r="Y92" i="1"/>
  <c r="Z92" i="1"/>
  <c r="AA92" i="1"/>
  <c r="AB92" i="1"/>
  <c r="AC92" i="1"/>
  <c r="Y93" i="1"/>
  <c r="Z93" i="1"/>
  <c r="AA93" i="1"/>
  <c r="AB93" i="1"/>
  <c r="Y94" i="1"/>
  <c r="Z94" i="1"/>
  <c r="AA94" i="1"/>
  <c r="AD94" i="1" s="1"/>
  <c r="AB94" i="1"/>
  <c r="AC94" i="1"/>
  <c r="Y95" i="1"/>
  <c r="Z95" i="1"/>
  <c r="AA95" i="1"/>
  <c r="AB95" i="1"/>
  <c r="AC95" i="1"/>
  <c r="Y96" i="1"/>
  <c r="Z96" i="1"/>
  <c r="AA96" i="1"/>
  <c r="AB96" i="1"/>
  <c r="AC96" i="1"/>
  <c r="Y97" i="1"/>
  <c r="Z97" i="1"/>
  <c r="AA97" i="1"/>
  <c r="AB97" i="1"/>
  <c r="AC97" i="1"/>
  <c r="Y98" i="1"/>
  <c r="Z98" i="1"/>
  <c r="AA98" i="1"/>
  <c r="AB98" i="1"/>
  <c r="AC98" i="1"/>
  <c r="Y99" i="1"/>
  <c r="Z99" i="1"/>
  <c r="AA99" i="1"/>
  <c r="Y100" i="1"/>
  <c r="Z100" i="1"/>
  <c r="AA100" i="1"/>
  <c r="AB100" i="1"/>
  <c r="AC100" i="1"/>
  <c r="Y101" i="1"/>
  <c r="AD101" i="1" s="1"/>
  <c r="Z101" i="1"/>
  <c r="AA101" i="1"/>
  <c r="AB101" i="1"/>
  <c r="AC101" i="1"/>
  <c r="Y102" i="1"/>
  <c r="Z102" i="1"/>
  <c r="AA102" i="1"/>
  <c r="AB102" i="1"/>
  <c r="AC102" i="1"/>
  <c r="Y103" i="1"/>
  <c r="Z103" i="1"/>
  <c r="AA103" i="1"/>
  <c r="AB103" i="1"/>
  <c r="AC103" i="1"/>
  <c r="Y104" i="1"/>
  <c r="Z104" i="1"/>
  <c r="AA104" i="1"/>
  <c r="AC104" i="1"/>
  <c r="Y105" i="1"/>
  <c r="Z105" i="1"/>
  <c r="AA105" i="1"/>
  <c r="AB105" i="1"/>
  <c r="AC105" i="1"/>
  <c r="Y194" i="1"/>
  <c r="Z194" i="1"/>
  <c r="AA194" i="1"/>
  <c r="AB194" i="1"/>
  <c r="AC194" i="1"/>
  <c r="Y195" i="1"/>
  <c r="Z195" i="1"/>
  <c r="AD195" i="1" s="1"/>
  <c r="AA195" i="1"/>
  <c r="AB195" i="1"/>
  <c r="AC195" i="1"/>
  <c r="Y197" i="1"/>
  <c r="Z197" i="1"/>
  <c r="AA197" i="1"/>
  <c r="AB197" i="1"/>
  <c r="AC197" i="1"/>
  <c r="Y199" i="1"/>
  <c r="Z199" i="1"/>
  <c r="AA199" i="1"/>
  <c r="Y200" i="1"/>
  <c r="Z200" i="1"/>
  <c r="AA200" i="1"/>
  <c r="AB200" i="1"/>
  <c r="Y5" i="1"/>
  <c r="Z5" i="1"/>
  <c r="C22" i="5"/>
  <c r="B4" i="10"/>
  <c r="AC137" i="1"/>
  <c r="AB137" i="1"/>
  <c r="AD143" i="1"/>
  <c r="AE143" i="1" s="1"/>
  <c r="AD133" i="1"/>
  <c r="AD115" i="1"/>
  <c r="AD52" i="1"/>
  <c r="AD127" i="1"/>
  <c r="AD84" i="1"/>
  <c r="AD69" i="1"/>
  <c r="AD51" i="1"/>
  <c r="AD239" i="1"/>
  <c r="AD228" i="1"/>
  <c r="AD237" i="1"/>
  <c r="AD205" i="1"/>
  <c r="AD210" i="1"/>
  <c r="AD162" i="1"/>
  <c r="AD146" i="1"/>
  <c r="AD130" i="1"/>
  <c r="AD134" i="1"/>
  <c r="AD123" i="1"/>
  <c r="AD27" i="1"/>
  <c r="AD23" i="1"/>
  <c r="AD89" i="1"/>
  <c r="AD47" i="1"/>
  <c r="AD37" i="1"/>
  <c r="AD103" i="1"/>
  <c r="AD83" i="1"/>
  <c r="AD97" i="1"/>
  <c r="AD98" i="1"/>
  <c r="AD112" i="1"/>
  <c r="AA254" i="1" l="1"/>
  <c r="AD249" i="1"/>
  <c r="AD243" i="1"/>
  <c r="AC241" i="1"/>
  <c r="AB241" i="1"/>
  <c r="AD241" i="1" s="1"/>
  <c r="AD234" i="1"/>
  <c r="AC225" i="1"/>
  <c r="AB225" i="1"/>
  <c r="AC224" i="1"/>
  <c r="AB224" i="1"/>
  <c r="AD224" i="1" s="1"/>
  <c r="AD220" i="1"/>
  <c r="AD222" i="1"/>
  <c r="AD218" i="1"/>
  <c r="AA217" i="1"/>
  <c r="AD212" i="1"/>
  <c r="AD211" i="1"/>
  <c r="AD200" i="1"/>
  <c r="AC199" i="1"/>
  <c r="AB199" i="1"/>
  <c r="AD199" i="1" s="1"/>
  <c r="AA191" i="1"/>
  <c r="AD190" i="1"/>
  <c r="AA188" i="1"/>
  <c r="AA186" i="1"/>
  <c r="AD251" i="1"/>
  <c r="AD252" i="1"/>
  <c r="AD244" i="1"/>
  <c r="AD240" i="1"/>
  <c r="AD242" i="1"/>
  <c r="AD235" i="1"/>
  <c r="AD227" i="1"/>
  <c r="AD229" i="1"/>
  <c r="AD207" i="1"/>
  <c r="AD201" i="1"/>
  <c r="AD203" i="1"/>
  <c r="AD219" i="1"/>
  <c r="AD221" i="1"/>
  <c r="AD214" i="1"/>
  <c r="AD206" i="1"/>
  <c r="AD202" i="1"/>
  <c r="AD213" i="1"/>
  <c r="AD215" i="1"/>
  <c r="AD197" i="1"/>
  <c r="AE197" i="1" s="1"/>
  <c r="AD194" i="1"/>
  <c r="AD193" i="1"/>
  <c r="AD174" i="1"/>
  <c r="AD176" i="1"/>
  <c r="AD177" i="1"/>
  <c r="AD178" i="1"/>
  <c r="AD183" i="1"/>
  <c r="AD175" i="1"/>
  <c r="AD171" i="1"/>
  <c r="AD167" i="1"/>
  <c r="AD184" i="1"/>
  <c r="AD170" i="1"/>
  <c r="AD164" i="1"/>
  <c r="AE164" i="1" s="1"/>
  <c r="AD161" i="1"/>
  <c r="AE160" i="1" s="1"/>
  <c r="AD145" i="1"/>
  <c r="AD147" i="1"/>
  <c r="AD149" i="1"/>
  <c r="AD151" i="1"/>
  <c r="AD153" i="1"/>
  <c r="AD154" i="1"/>
  <c r="AD155" i="1"/>
  <c r="AD152" i="1"/>
  <c r="AD148" i="1"/>
  <c r="AD157" i="1"/>
  <c r="AD139" i="1"/>
  <c r="AD141" i="1"/>
  <c r="AD137" i="1"/>
  <c r="AE137" i="1" s="1"/>
  <c r="AD135" i="1"/>
  <c r="AD131" i="1"/>
  <c r="AD124" i="1"/>
  <c r="AD125" i="1"/>
  <c r="AD128" i="1"/>
  <c r="AD129" i="1"/>
  <c r="AD114" i="1"/>
  <c r="AD116" i="1"/>
  <c r="AD118" i="1"/>
  <c r="AD117" i="1"/>
  <c r="AD107" i="1"/>
  <c r="AD105" i="1"/>
  <c r="AD102" i="1"/>
  <c r="AD100" i="1"/>
  <c r="AD96" i="1"/>
  <c r="AD92" i="1"/>
  <c r="AD88" i="1"/>
  <c r="AD95" i="1"/>
  <c r="AD79" i="1"/>
  <c r="AD78" i="1"/>
  <c r="AD75" i="1"/>
  <c r="AD74" i="1"/>
  <c r="AD71" i="1"/>
  <c r="AD72" i="1"/>
  <c r="AE68" i="1"/>
  <c r="AD66" i="1"/>
  <c r="AD65" i="1"/>
  <c r="AD63" i="1"/>
  <c r="AD64" i="1"/>
  <c r="AE63" i="1" s="1"/>
  <c r="AD55" i="1"/>
  <c r="AD57" i="1"/>
  <c r="AD53" i="1"/>
  <c r="AD46" i="1"/>
  <c r="AD38" i="1"/>
  <c r="AD34" i="1"/>
  <c r="AD25" i="1"/>
  <c r="AD21" i="1"/>
  <c r="AE21" i="1" s="1"/>
  <c r="AD15" i="1"/>
  <c r="AD17" i="1"/>
  <c r="AD16" i="1"/>
  <c r="AD11" i="1"/>
  <c r="AD9" i="1"/>
  <c r="AD10" i="1"/>
  <c r="V29" i="1"/>
  <c r="AC29" i="1" s="1"/>
  <c r="AB29" i="1"/>
  <c r="V158" i="1"/>
  <c r="AC158" i="1" s="1"/>
  <c r="AB158" i="1"/>
  <c r="AC248" i="1"/>
  <c r="AB248" i="1"/>
  <c r="AD93" i="1"/>
  <c r="AD204" i="1"/>
  <c r="V19" i="1"/>
  <c r="AC19" i="1" s="1"/>
  <c r="AB19" i="1"/>
  <c r="V156" i="1"/>
  <c r="AC156" i="1" s="1"/>
  <c r="AB156" i="1"/>
  <c r="AC246" i="1"/>
  <c r="AB246" i="1"/>
  <c r="AE71" i="1"/>
  <c r="AD173" i="1"/>
  <c r="AD216" i="1"/>
  <c r="AD5" i="1"/>
  <c r="AD156" i="1"/>
  <c r="AD109" i="1"/>
  <c r="AD19" i="1"/>
  <c r="V6" i="1"/>
  <c r="AC6" i="1" s="1"/>
  <c r="AB6" i="1"/>
  <c r="AD6" i="1" s="1"/>
  <c r="V8" i="1"/>
  <c r="AC8" i="1" s="1"/>
  <c r="AB8" i="1"/>
  <c r="V140" i="1"/>
  <c r="AC140" i="1" s="1"/>
  <c r="AB140" i="1"/>
  <c r="AC226" i="1"/>
  <c r="AB226" i="1"/>
  <c r="AE50" i="1"/>
  <c r="AD99" i="1"/>
  <c r="AD80" i="1"/>
  <c r="AE78" i="1" s="1"/>
  <c r="AD169" i="1"/>
  <c r="V132" i="1"/>
  <c r="AC132" i="1" s="1"/>
  <c r="AB132" i="1"/>
  <c r="V179" i="1"/>
  <c r="AC179" i="1" s="1"/>
  <c r="AB179" i="1"/>
  <c r="AB104" i="1"/>
  <c r="AD104" i="1" s="1"/>
  <c r="AA156" i="1"/>
  <c r="AB110" i="1"/>
  <c r="AD110" i="1" s="1"/>
  <c r="AB189" i="1"/>
  <c r="AD189" i="1" s="1"/>
  <c r="AB166" i="1"/>
  <c r="AD166" i="1" s="1"/>
  <c r="AB236" i="1"/>
  <c r="AB250" i="1"/>
  <c r="AD250" i="1" s="1"/>
  <c r="AD256" i="1"/>
  <c r="AD257" i="1"/>
  <c r="AB5" i="1"/>
  <c r="AB99" i="1"/>
  <c r="AB91" i="1"/>
  <c r="AD91" i="1" s="1"/>
  <c r="AA29" i="1"/>
  <c r="AA19" i="1"/>
  <c r="AB18" i="1"/>
  <c r="AD18" i="1" s="1"/>
  <c r="AE15" i="1" s="1"/>
  <c r="AB13" i="1"/>
  <c r="AB119" i="1"/>
  <c r="AD119" i="1" s="1"/>
  <c r="AA132" i="1"/>
  <c r="AD132" i="1" s="1"/>
  <c r="AA248" i="1"/>
  <c r="AB233" i="1"/>
  <c r="AD233" i="1" s="1"/>
  <c r="AA236" i="1"/>
  <c r="AA226" i="1"/>
  <c r="AD255" i="1"/>
  <c r="AA5" i="1"/>
  <c r="AB48" i="1"/>
  <c r="AD48" i="1" s="1"/>
  <c r="AE31" i="1" s="1"/>
  <c r="AA13" i="1"/>
  <c r="AD13" i="1" s="1"/>
  <c r="AB12" i="1"/>
  <c r="AD12" i="1" s="1"/>
  <c r="AA158" i="1"/>
  <c r="AA140" i="1"/>
  <c r="AD140" i="1" s="1"/>
  <c r="AE139" i="1" s="1"/>
  <c r="AB191" i="1"/>
  <c r="AD191" i="1" s="1"/>
  <c r="AA179" i="1"/>
  <c r="AD179" i="1" s="1"/>
  <c r="AB180" i="1"/>
  <c r="AD180" i="1" s="1"/>
  <c r="AB238" i="1"/>
  <c r="AD238" i="1" s="1"/>
  <c r="AC254" i="1" l="1"/>
  <c r="AB254" i="1"/>
  <c r="AD248" i="1"/>
  <c r="AD236" i="1"/>
  <c r="AD225" i="1"/>
  <c r="AC217" i="1"/>
  <c r="AB217" i="1"/>
  <c r="AD217" i="1" s="1"/>
  <c r="AE199" i="1"/>
  <c r="AE223" i="1" s="1"/>
  <c r="D11" i="15" s="1"/>
  <c r="E11" i="15" s="1"/>
  <c r="AC188" i="1"/>
  <c r="AB188" i="1"/>
  <c r="AC186" i="1"/>
  <c r="AB186" i="1"/>
  <c r="AD246" i="1"/>
  <c r="AD226" i="1"/>
  <c r="AE166" i="1"/>
  <c r="AE185" i="1" s="1"/>
  <c r="D9" i="15" s="1"/>
  <c r="E9" i="15" s="1"/>
  <c r="AE122" i="1"/>
  <c r="AD29" i="1"/>
  <c r="AE23" i="1" s="1"/>
  <c r="AE86" i="1"/>
  <c r="AE107" i="1"/>
  <c r="AD158" i="1"/>
  <c r="AE145" i="1" s="1"/>
  <c r="AD8" i="1"/>
  <c r="AE5" i="1" s="1"/>
  <c r="AE120" i="1" s="1"/>
  <c r="AD254" i="1" l="1"/>
  <c r="AE254" i="1" s="1"/>
  <c r="AE258" i="1" s="1"/>
  <c r="D14" i="15" s="1"/>
  <c r="E14" i="15" s="1"/>
  <c r="AE246" i="1"/>
  <c r="AE253" i="1" s="1"/>
  <c r="D13" i="15" s="1"/>
  <c r="E13" i="15" s="1"/>
  <c r="AE224" i="1"/>
  <c r="AE245" i="1" s="1"/>
  <c r="D12" i="15" s="1"/>
  <c r="E12" i="15" s="1"/>
  <c r="AD188" i="1"/>
  <c r="AD186" i="1"/>
  <c r="AE163" i="1"/>
  <c r="D8" i="15" s="1"/>
  <c r="E8" i="15" s="1"/>
  <c r="D7" i="15"/>
  <c r="E7" i="15" s="1"/>
  <c r="AE186" i="1" l="1"/>
  <c r="AE196" i="1" s="1"/>
  <c r="D10" i="15" s="1"/>
  <c r="E10" i="15" s="1"/>
  <c r="AE259" i="1" l="1"/>
  <c r="A4" i="10" s="1"/>
</calcChain>
</file>

<file path=xl/sharedStrings.xml><?xml version="1.0" encoding="utf-8"?>
<sst xmlns="http://schemas.openxmlformats.org/spreadsheetml/2006/main" count="658" uniqueCount="548">
  <si>
    <t>F</t>
  </si>
  <si>
    <t>NO.</t>
  </si>
  <si>
    <t>NE</t>
  </si>
  <si>
    <t>DO</t>
  </si>
  <si>
    <t>DP</t>
  </si>
  <si>
    <t>DI</t>
  </si>
  <si>
    <t>MR</t>
  </si>
  <si>
    <t>Observaciones</t>
  </si>
  <si>
    <t>Cumple con las medidas de protección civil requeridas</t>
  </si>
  <si>
    <t>Cumple con la normatividad medio ambiental vigente</t>
  </si>
  <si>
    <t>Sistema Nacional de Certificación Turística</t>
  </si>
  <si>
    <t>VALOR EVIDENCIAS</t>
  </si>
  <si>
    <t>PUNTOS OBTENIDOS</t>
  </si>
  <si>
    <t>TOTAL</t>
  </si>
  <si>
    <t>SUMATORIA</t>
  </si>
  <si>
    <t>NIVEL DE MADUREZ</t>
  </si>
  <si>
    <t>CRITERIOS DE EVALUACIÓN</t>
  </si>
  <si>
    <t>SUBFACTORES</t>
  </si>
  <si>
    <t>SI</t>
  </si>
  <si>
    <t>NO</t>
  </si>
  <si>
    <t>RFC</t>
  </si>
  <si>
    <t>CUMPLIMIENTO DEL MARCO LEGAL Y NORMATIVO</t>
  </si>
  <si>
    <t>Cumplimiento</t>
  </si>
  <si>
    <t>REFERENTES / EQUIVALENCIAS</t>
  </si>
  <si>
    <t>REFERENTE / EQUIVALENCIA</t>
  </si>
  <si>
    <t>Referentes</t>
  </si>
  <si>
    <t>Instrucciones de Llenado</t>
  </si>
  <si>
    <t>Abreviaturas</t>
  </si>
  <si>
    <t xml:space="preserve">Sistema Nacional de Certificación Turística </t>
  </si>
  <si>
    <t>Factor</t>
  </si>
  <si>
    <t>F:</t>
  </si>
  <si>
    <t>SNCT:</t>
  </si>
  <si>
    <t>TOTAL DE REFERENTES / EQUIVALENCIAS</t>
  </si>
  <si>
    <t>1,751 a 2,000</t>
  </si>
  <si>
    <t>DIAMANTE</t>
  </si>
  <si>
    <t>1,501 a 1,750</t>
  </si>
  <si>
    <t>PLATINO</t>
  </si>
  <si>
    <t>1,251 a 1,500</t>
  </si>
  <si>
    <t>ORO</t>
  </si>
  <si>
    <t>1,001 a 1,250</t>
  </si>
  <si>
    <t>PLATA</t>
  </si>
  <si>
    <t>BRONCE</t>
  </si>
  <si>
    <t>700 a 1,000</t>
  </si>
  <si>
    <r>
      <rPr>
        <sz val="9"/>
        <color theme="5" tint="-0.249977111117893"/>
        <rFont val="Soberana Sans Light"/>
        <family val="3"/>
      </rPr>
      <t xml:space="preserve">700 a 1,000 - BRONCE   -   </t>
    </r>
    <r>
      <rPr>
        <sz val="9"/>
        <color theme="0" tint="-0.34998626667073579"/>
        <rFont val="Soberana Sans Light"/>
        <family val="3"/>
      </rPr>
      <t xml:space="preserve">1,001 a 1,250 PLATA  </t>
    </r>
    <r>
      <rPr>
        <sz val="9"/>
        <color theme="7" tint="-0.249977111117893"/>
        <rFont val="Soberana Sans Light"/>
        <family val="3"/>
      </rPr>
      <t xml:space="preserve"> -   1,251 a 1,500 ORO   -   </t>
    </r>
    <r>
      <rPr>
        <sz val="9"/>
        <color theme="1" tint="0.499984740745262"/>
        <rFont val="Soberana Sans Light"/>
        <family val="3"/>
      </rPr>
      <t>1,501 a 1,750 PLATINO</t>
    </r>
    <r>
      <rPr>
        <sz val="9"/>
        <color theme="7" tint="-0.249977111117893"/>
        <rFont val="Soberana Sans Light"/>
        <family val="3"/>
      </rPr>
      <t xml:space="preserve">   -  </t>
    </r>
    <r>
      <rPr>
        <sz val="9"/>
        <color theme="4" tint="0.39997558519241921"/>
        <rFont val="Soberana Sans Light"/>
        <family val="3"/>
      </rPr>
      <t xml:space="preserve"> 1,751 a 2,000 DIAMANTE</t>
    </r>
  </si>
  <si>
    <t>Comentarios</t>
  </si>
  <si>
    <t>DUDAS, PREGUNTAS O COMENTARIOS</t>
  </si>
  <si>
    <t>Diagnostico</t>
  </si>
  <si>
    <t>Su diagnostico inicial indica que su establecimiento obtuvo</t>
  </si>
  <si>
    <t>PUNTOS</t>
  </si>
  <si>
    <t xml:space="preserve"> ALCANZO EL NIVEL DE MADUREZ</t>
  </si>
  <si>
    <t>RESPUESTA(S) A PREGUNTA(S)</t>
  </si>
  <si>
    <t>Normas Mexicanas (NMX) aplicables al subsector</t>
  </si>
  <si>
    <t>Conocimientos críticos para el desempeño del servicio</t>
  </si>
  <si>
    <t>Conocimiento de administración de oxígeno para accidentes de buceo</t>
  </si>
  <si>
    <t>NC</t>
  </si>
  <si>
    <t>CARACTERÍSTICAS</t>
  </si>
  <si>
    <t>El guía tiene conocimientos de materias importantes para su desempeño de Guía de nivel 1</t>
  </si>
  <si>
    <t>Arqueología</t>
  </si>
  <si>
    <t>Conducción de Grupos</t>
  </si>
  <si>
    <t>Historia</t>
  </si>
  <si>
    <t>Idioma extranjero I</t>
  </si>
  <si>
    <t>El guía tiene conocimientos de materias importantes para su desempeño de nivel 2</t>
  </si>
  <si>
    <t xml:space="preserve">Oferta Cultural </t>
  </si>
  <si>
    <t xml:space="preserve">Relaciones Humanas </t>
  </si>
  <si>
    <t xml:space="preserve">Rutas Turísticas </t>
  </si>
  <si>
    <t>Idioma extranjero II</t>
  </si>
  <si>
    <t>Cursos y capacitaciones para especialización adicional que incluya en sus servicios</t>
  </si>
  <si>
    <t>Destrezas y habilidades para el desempeño del servicio</t>
  </si>
  <si>
    <t>En la prestación del servicio el guía debe cumplir como mínimo con lo siguiente:</t>
  </si>
  <si>
    <t>Guía de observación</t>
  </si>
  <si>
    <t>La actividad está programada de tal forma que no se interfiere con la época de reproducción de las especies y/o altere su hábitat de forma permanente, o su comportamiento.</t>
  </si>
  <si>
    <t>Aplicar el Código de Ética de la especialidad, el cual considera las políticas de conservación del ambiente, sustentabilidad, responsabilidad social y atención al cliente.</t>
  </si>
  <si>
    <t>El guía debe proporcionar al cliente, la siguiente información:</t>
  </si>
  <si>
    <t>El número máximo de personas que integrarán el grupo</t>
  </si>
  <si>
    <t>El idioma o los idiomas en que se darán las explicaciones (si fuera el caso).</t>
  </si>
  <si>
    <t>El tiempo de duración del servicio y el itinerario.</t>
  </si>
  <si>
    <t>Proporciona de manera precisa y clara las indicaciones de seguridad, reglamento del lugar y recomendaciones específicas para la realización de la visita</t>
  </si>
  <si>
    <t>El guía antes de iniciar el servicio, solicita a cada turista participante, el llenado del formato con el cual acepta que recibió la plática de orientación e información de la actividad.</t>
  </si>
  <si>
    <t>NM</t>
  </si>
  <si>
    <t xml:space="preserve">Certificación vigente </t>
  </si>
  <si>
    <t>El guía de buceo para aguas abiertas verifica que el equipo y materiales a usar, cumplan con la calidad y especificaciones técnicas requeridas, para lo cual utiliza los manuales e instructivos del fabricante y de acuerdo a lo establecido en las guías nacionales e internacionales que apliquen</t>
  </si>
  <si>
    <t xml:space="preserve">Desempeño, evaluación in situ / Aplicación del sistema de compañeros con demostración de buen funcionamiento de cada pieza del equipo. </t>
  </si>
  <si>
    <t>El guía cuenta con la información oportuna de las condiciones meteorológicas y generales, desde el inicio hasta la conclusión del servicio</t>
  </si>
  <si>
    <t xml:space="preserve">Hoja impresa o acceso a reportes meteorológicos vigentes (PC, o dispositivo móvil). </t>
  </si>
  <si>
    <t>Desempeño, plan de buceo desarrollado - evaluación in situ</t>
  </si>
  <si>
    <t xml:space="preserve">Tablilla con las indicaciones relacionadas, en algún sitio visible (embarcación o áreas comunes. </t>
  </si>
  <si>
    <t>El guía respeta el plan de buceo establecido</t>
  </si>
  <si>
    <t>Desempeño, evaluación in situ</t>
  </si>
  <si>
    <t>El guía sabe identificar cuando se presentan riesgos potenciales</t>
  </si>
  <si>
    <t>Guía de observación - desempeño - evaluación in situ</t>
  </si>
  <si>
    <t>El guía cancela la inmersión debido a la presencia de riesgos potenciales</t>
  </si>
  <si>
    <t xml:space="preserve">Identifica y comunica los indicadores de posibles riesgos. </t>
  </si>
  <si>
    <t xml:space="preserve">El guía antes de iniciar la inmersión proporciona a los turistas la siguiente información: </t>
  </si>
  <si>
    <t xml:space="preserve">Descripción del protocolo de platica "previa" o Briefing. </t>
  </si>
  <si>
    <t>las prohibiciones por disposición de la Ley Federal de Monumentos y Zonas Arqueológicas</t>
  </si>
  <si>
    <t>El guía antes de cada inmersión, verifica que todos y cada uno de los que integran el grupo, cuenten con el equipo de buceo completo</t>
  </si>
  <si>
    <t>El guía antes de cada inmersión, verifica el buen funcionamiento del equipo de buceo de todos y cada uno de los integrantes del grupo</t>
  </si>
  <si>
    <t>El guía toma en consideración el nivel de conocimientos y experiencia del turista para el nivel de profundidad en el cual proporciona sus servicios, de acuerdo con lo siguiente:</t>
  </si>
  <si>
    <t>a) Turista sin licencia de buceo, con curso de introducción - profundidad máxima de 12 metros (40 pies)</t>
  </si>
  <si>
    <t>b) Turista con licencia de Básico -  profundidad de inmersión máxima de 18 metros (60 pies)</t>
  </si>
  <si>
    <t>c) Turista con licencia de Intermedio -  profundidad de inmersión máxima de 30 metros (100 pies)</t>
  </si>
  <si>
    <t>d) Turista con licencia de Avanzado -  profundidad de inmersión máxima de 40 metros (133 pies)</t>
  </si>
  <si>
    <t>El guía considera la experiencia de los turistas, para el número de personas que conforme el grupo que guía, conforme a lo siguiente:</t>
  </si>
  <si>
    <t xml:space="preserve">Mantener al grupo dentro de los límites marcados por la norma y de acuerdo a las condiciones presentes para cada inmersión. </t>
  </si>
  <si>
    <t>a) Turista sin licencia de buceo, con curso de introducción - 2 turistas por grupo</t>
  </si>
  <si>
    <t>Si el servicio de guía solicitado es con aire enriquecido con oxígeno (Nitrox), el guía debe cumplir con lo siguiente:</t>
  </si>
  <si>
    <t xml:space="preserve">Se asegura que a relación profundidad/tiempo siempre será la correspondiente al tanque o cilindro de menor valor presente para ese grupo en particular. </t>
  </si>
  <si>
    <t>Se asegura que el turista muestre su licencia de buceo con esa especialidad</t>
  </si>
  <si>
    <t>Verificación in situ - guía de observación</t>
  </si>
  <si>
    <t>Certificación vigente</t>
  </si>
  <si>
    <t xml:space="preserve">Marca y registro indicado en la etiqueta colocada directamente en cada tanque o cilindro. </t>
  </si>
  <si>
    <t>Se asegura que la operadora de buceo que otorgue el servicio de aire enriquecido, cuente con analizador de oxígeno; o en su defecto sabe en qué lugar lo facilitan</t>
  </si>
  <si>
    <t>En caso de participación de un menor de edad, el guía se asegura que esté por encima de la mínima requerida para la actividad y que cuenta con autorización por escrito de uno de sus padres o tutor.</t>
  </si>
  <si>
    <t>El guía lleva una bitácora, en la cual registra la siguiente información:</t>
  </si>
  <si>
    <t xml:space="preserve">Tablilla con las indicaciones relacionadas, en algún sitio visible (embarcación o áreas comunes). </t>
  </si>
  <si>
    <t xml:space="preserve">Plan general del grupo con perfil del buceo </t>
  </si>
  <si>
    <t>Plan de contingencia (+ tiempo; + profundidad)</t>
  </si>
  <si>
    <t xml:space="preserve">Lista del grupo y asignación de parejas </t>
  </si>
  <si>
    <t xml:space="preserve">Siempre que sea posible un croquis o bosquejo de la ruta o trayectoria a seguir. </t>
  </si>
  <si>
    <t xml:space="preserve">El guía debe contar con una "copia" o resumen en su tablilla personal. </t>
  </si>
  <si>
    <t>El guía auxilia en todo momento y oportunamente, a los integrantes del grupo</t>
  </si>
  <si>
    <t>Copia de bitácora en tablilla personal</t>
  </si>
  <si>
    <t xml:space="preserve">Hoja de evaluación y/o comentarios al final de cada jornada o día de buceo. </t>
  </si>
  <si>
    <t xml:space="preserve">Hoja de deslinde de responsabilidades, firmada al inicio de la contratación del servicio y llenada por cada buceador o turista. </t>
  </si>
  <si>
    <t>El guía cuenta con su Manual de Operación, el cual contiene como mínimo, lo siguiente:</t>
  </si>
  <si>
    <t>Lista de cotejo</t>
  </si>
  <si>
    <t>Manejo de bitácora de recorridos y servicios</t>
  </si>
  <si>
    <t>Políticas y procedimientos sobre el uso y tipo de equipo a utilizar por cada servicio que ofrece</t>
  </si>
  <si>
    <t>Reglamento de operación por actividad</t>
  </si>
  <si>
    <t>Información que se le debe proporcionar y requerir al turista antes y durante la realización de la actividad y/o recorrido.</t>
  </si>
  <si>
    <t>Procedimientos y reglas de seguridad a seguir por el personal previamente, durante y posterior a cada actividad que se ofrezca.</t>
  </si>
  <si>
    <t>Procedimiento para realizar el análisis y determinar el nivel del riesgo por recorrido y actividad</t>
  </si>
  <si>
    <t>Políticas y procedimientos para el manejo de la basura generada durante el desarrollo de la actividad.</t>
  </si>
  <si>
    <t>Lista de cotejo. Documentos relacionados</t>
  </si>
  <si>
    <t>Actitudes requeridas para la prestación del servicio</t>
  </si>
  <si>
    <t xml:space="preserve">Evaluación in situ. Guía de observación.-. </t>
  </si>
  <si>
    <t xml:space="preserve">Mantener una posición siempre pro-positiva con todas las personas involucradas. </t>
  </si>
  <si>
    <t xml:space="preserve">Mantenerse siempre dispuesto a servir y colaborar en el buen desempeño de cada tarea. </t>
  </si>
  <si>
    <t xml:space="preserve">Mantener la buena actitud con todos los integrantes del grupo, sin importar de quien o para quien se trate. </t>
  </si>
  <si>
    <t>Se conduce con liderazgo y maneja apropiadamente diversas situaciones grupales</t>
  </si>
  <si>
    <t>Genera respuestas claras y precisas ante la presencia de situaciones de emergencia</t>
  </si>
  <si>
    <t>El guía durante el servicio manifestó las siguientes actitudes-valores</t>
  </si>
  <si>
    <t>Fue puntual al iniciar su servicio</t>
  </si>
  <si>
    <t>Mantuvo contacto visual con el cliente</t>
  </si>
  <si>
    <t>Se expresó de manera clara y mesurada</t>
  </si>
  <si>
    <t>Se ajustó al tiempo pactado de la visita</t>
  </si>
  <si>
    <t>Su postura fue siempre la correcta y evito distractores</t>
  </si>
  <si>
    <t>Atendió las necesidades especiales del cliente</t>
  </si>
  <si>
    <t>Contestó las dudas y preguntas con interés y amabilidad.</t>
  </si>
  <si>
    <t>Invitar a volver y recomendar el sitio;</t>
  </si>
  <si>
    <t>Agradecer el comportamiento del turista y su visita</t>
  </si>
  <si>
    <t xml:space="preserve">Reiterar su disposición para atenderles posteriormente </t>
  </si>
  <si>
    <t>Desear un buen día a todos los presentes</t>
  </si>
  <si>
    <t>Proporciona a cada integrante del grupo, una hoja de evaluación, sugerencias y quejas, y les solicita su llenado</t>
  </si>
  <si>
    <t>Equipamiento y Herramientas</t>
  </si>
  <si>
    <t>Características y condiciones del equipo requerido para dar el servicio</t>
  </si>
  <si>
    <t xml:space="preserve">El equipo que el guía debe portar, es al menos el siguiente:  </t>
  </si>
  <si>
    <t>En caso de que el servicio sea con aire enriquecido con oxígeno, el equipo deberá tener las siguientes características</t>
  </si>
  <si>
    <t>Lista de verificación cotejada  - desempeño</t>
  </si>
  <si>
    <t>Los tanques deben ser del tipo oxígeno compatible</t>
  </si>
  <si>
    <t xml:space="preserve">Los tanques de aire enriquecido (Nitrox), deben llevar una etiqueta en la parte del cuello, cerca de la válvula, en donde se debe marcar claramente el porcentaje de oxígeno que contiene la mezcla y la máxima profundidad de operación que se puede alcanzar con esa mezcla. </t>
  </si>
  <si>
    <t>Equipo adicional que debe llevar el guía:</t>
  </si>
  <si>
    <t xml:space="preserve">Paquete o "kit" de repuestos y refacciones más comunes. </t>
  </si>
  <si>
    <t xml:space="preserve">El guía debe asegurarse que el turista lleve al menos el siguiente equipo: </t>
  </si>
  <si>
    <t>Lista de cotejo  - desempeño</t>
  </si>
  <si>
    <t>Si para el recorrido se requiere de vehículo, éste deberá tener las características necesarias para un viaje cómodo.</t>
  </si>
  <si>
    <t>Evaluación in situ – guía de observación</t>
  </si>
  <si>
    <t>Características y condiciones  de las herramientas, materiales e insumos</t>
  </si>
  <si>
    <t xml:space="preserve">El guía debe contar en la superficie con un botiquín que contenga lo indispensable, en función del nivel de riesgo que haya resultado de la evaluación previa de la actividad </t>
  </si>
  <si>
    <t>Lista de verificación cotejada  - botiquín  - desempeño</t>
  </si>
  <si>
    <t>Equipo de oxigenoterapia - desempeño</t>
  </si>
  <si>
    <t>Equipo autónomo completo con regulador, chaleco compensador y tanque totalmente lleno, montado y listo para su uso inmediato.</t>
  </si>
  <si>
    <t>Además del equipo especializado para la actividad, el guía debe contar con lo siguiente:</t>
  </si>
  <si>
    <t>Equipo de comunicación.</t>
  </si>
  <si>
    <t>Medidas de seguridad e higiene en la prestación del servicio</t>
  </si>
  <si>
    <t>El guía observa las medidas de seguridad antes y durante la prestación del servicio a fin de proporcionar mayor seguridad a la integridad física del turista</t>
  </si>
  <si>
    <t xml:space="preserve">Para brindar seguridad al turista, el guía debe cumplir como mínimo con lo siguiente:  </t>
  </si>
  <si>
    <t>Antes de iniciar las actividades, informa al turista acerca de las características y de los riesgos del recorrido</t>
  </si>
  <si>
    <t xml:space="preserve">Verificar la ruta y condiciones de la inmersión para minimizar riesgos </t>
  </si>
  <si>
    <t>Detectar condiciones meteorológicas adversas, corrientes que representen algún riesgo, y fauna potencialmente peligrosa,  que pongan en riesgo la seguridad del grupo</t>
  </si>
  <si>
    <t>Consultar las condiciones atmosféricas antes, durante y después de la inmersión</t>
  </si>
  <si>
    <t>El guía debe proporcionar una plática introductoria acerca de la actividad, que incluya información sobre el uso del equipo y elementos de seguridad</t>
  </si>
  <si>
    <t>Guía de observación – evaluación in situ</t>
  </si>
  <si>
    <t>El guía debe dar información al turista, acerca de las características de cada inmersión e indicar los procedimientos a seguir, necesarios para evitar riesgos</t>
  </si>
  <si>
    <t>El guía debe hacer el perfil de buceo y llenar la cédula o bitácora correspondiente</t>
  </si>
  <si>
    <t>El guía debe revisar el correcto funcionamiento del equipo propio y del turista, antes y al inicio de la inmersión</t>
  </si>
  <si>
    <t xml:space="preserve">Patrones o responsable de la embarcación, o guía local, con experiencia en el manejo y atención a grupos de buceadores. </t>
  </si>
  <si>
    <t>El guía modifica el plan de buceo, solamente si está en riesgo la integridad del turista</t>
  </si>
  <si>
    <t>El guía cancela la inmersión cuando considera que hay riesgos potenciales que ponen en peligro al grupo</t>
  </si>
  <si>
    <t>Guía de observación - Desempeño -  evaluación in situ</t>
  </si>
  <si>
    <t>Durante el recorrido, el guía no realiza ninguna acción que pueda poner en riesgo la seguridad del turista y la de él.</t>
  </si>
  <si>
    <t>El Reglamento que maneja el guía, integra los elementos que deben observarse en el comportamiento ambiental, tanto de él, como del turista.</t>
  </si>
  <si>
    <t xml:space="preserve">Acciones de prevención y protección del medio ambiente, la biodiversidad y restauración de hábitats </t>
  </si>
  <si>
    <t>Medio ambiente</t>
  </si>
  <si>
    <t>El guía cuenta con política de procedimientos para el manejo de la basura generada en el sitio</t>
  </si>
  <si>
    <t>Lista de Cotejo – Documento correspondiente</t>
  </si>
  <si>
    <t>El guía cuenta con política de procedimientos para el consumo de productos que no tengan contraindicaciones ambientales y el reciclado de insumos y otros productos</t>
  </si>
  <si>
    <t>El guía lleva a cabo acciones de conservación del hábitat de especies en riesgo y rehabilitación de la población</t>
  </si>
  <si>
    <t>Bitácora o documento relacionado, o acciones visibles que demuestren las iniciativas llevadas a cabo</t>
  </si>
  <si>
    <t>El guía participa en un programa de colaboración con miembros de las comunidades locales, para impulsar el desarrollo local</t>
  </si>
  <si>
    <t>Acuerdo, convenio, carta compromiso o documento relacionado</t>
  </si>
  <si>
    <t xml:space="preserve">El guía involucra la participación de los turistas, en los planes locales de conservación </t>
  </si>
  <si>
    <t>Desempeño, evaluación in situ. Folletos</t>
  </si>
  <si>
    <t>Uso sustentable de recursos naturales</t>
  </si>
  <si>
    <t>Uso y consumo local de productos y servicios de la región</t>
  </si>
  <si>
    <t>Desempeño, evaluación in situ. Fotografías o documentos relacionados</t>
  </si>
  <si>
    <t>Código de ética o de conducta</t>
  </si>
  <si>
    <t>Código de valores de actuación</t>
  </si>
  <si>
    <t>El guía cuenta con un Código de Ética y de Valores de Actuación del profesional, el cual establece los valores de honestidad, equidad e integridad; los cuales implican la preocupación por las personas, animales y medio ambiente.</t>
  </si>
  <si>
    <t>Documento que establezca el Código de Ética o de Valores de Actuación del profesional</t>
  </si>
  <si>
    <t>Otros valores que el guía debe manejar y tener en su Código de Ética y Valores de Actuación, son:</t>
  </si>
  <si>
    <t>Respeto</t>
  </si>
  <si>
    <t>Humildad</t>
  </si>
  <si>
    <t>Paciencia</t>
  </si>
  <si>
    <t>Hospitalidad</t>
  </si>
  <si>
    <t>Seguridad</t>
  </si>
  <si>
    <t>Prudencia</t>
  </si>
  <si>
    <t>Equidad</t>
  </si>
  <si>
    <t>Constancia</t>
  </si>
  <si>
    <t>Limpieza</t>
  </si>
  <si>
    <t>Tolerancia</t>
  </si>
  <si>
    <t>Empatía</t>
  </si>
  <si>
    <t>Cortesía</t>
  </si>
  <si>
    <t>Responsabilidad</t>
  </si>
  <si>
    <t>Trabajo en Equipo</t>
  </si>
  <si>
    <t>Vocación de Servicio</t>
  </si>
  <si>
    <t>Puntualidad</t>
  </si>
  <si>
    <t>Amabilidad</t>
  </si>
  <si>
    <t>No a la trata de personas</t>
  </si>
  <si>
    <t>Establecimiento y aplicación del Código de Conducta para la protección del turista frente a la explotación sexual en el turismo</t>
  </si>
  <si>
    <t>Documento que establezca el Código de Conducta para la protección del turista frente a la explotación sexual en el turismo</t>
  </si>
  <si>
    <t>Implementación del “Código de Conducta Nacional para la protección de las niñas, niños y adolescentes en el sector de los viajes y el turismo</t>
  </si>
  <si>
    <t>No discriminación</t>
  </si>
  <si>
    <t>Establecimiento y aplicación de Políticas de no discriminación e igualdad, evitando la exclusión por prejuicios, más que por motivos legítimos.</t>
  </si>
  <si>
    <t>Políticas de no discriminación e igualdad</t>
  </si>
  <si>
    <t>El guía tiene consideración con los turistas que llegan a tener necesidades particulares</t>
  </si>
  <si>
    <t>Medidas anticorrupción</t>
  </si>
  <si>
    <t>Cuenta con políticas y prácticas que combatan la extorsión, la corrupción y prácticas ilegales</t>
  </si>
  <si>
    <t>Políticas que combaten la extorsión, la corrupción y prácticas ilegales</t>
  </si>
  <si>
    <t>El guía se asegura de ser un ejemplo anti-corrupción, no incurre en sobornos y alentar a los actores que intervienen en su actividad, a que promuevan y sigan este ejemplo</t>
  </si>
  <si>
    <t>Guía de observación -  desempeño - evaluación in situ</t>
  </si>
  <si>
    <t>Clientes</t>
  </si>
  <si>
    <t>Protección de la salud y la seguridad de los turistas</t>
  </si>
  <si>
    <t>El guía proporciona servicios que, en condiciones razonablemente previsibles, son seguros para los turistas, para su personal de apoyo y para el medio ambiente</t>
  </si>
  <si>
    <t>Documentos relacionados</t>
  </si>
  <si>
    <t>Estima y evalúa el riesgo en cada servicio que proporciona y toma las previsiones correspondientes para desarrollar una actividad segura</t>
  </si>
  <si>
    <t>Evaluación de riesgos de la actividad/servicio</t>
  </si>
  <si>
    <t>Dar información al turista, acerca de las características de cada recorrido e indicar los procedimientos a seguir, necesarios para evitar riesgos</t>
  </si>
  <si>
    <t xml:space="preserve">Hoja de evaluación y/o comentarios al final de cada jornada. </t>
  </si>
  <si>
    <t>El guía modifica el recorrido, solamente si está en riesgo la integridad del turista</t>
  </si>
  <si>
    <t xml:space="preserve">Hoja de evaluación y/o comentarios al final de cada jornada o día de servicio. </t>
  </si>
  <si>
    <t>Contratación de un guía local</t>
  </si>
  <si>
    <t>El guía se asegura en todo momento por la protección y bienestar del turista y personal de apoyo</t>
  </si>
  <si>
    <t>Atención y satisfacción del cliente</t>
  </si>
  <si>
    <t>El guía se asegura y responsabiliza de que el o los servicios ofrecidos a los turistas, cumplan en calidad y servicio, conforme a lo establecido en el contrato correspondiente</t>
  </si>
  <si>
    <t>Contrato de prestación de servicios</t>
  </si>
  <si>
    <t>El guía opera de manera transparente y proporciona información relacionada con la forma en que se establecen los precios y los cargos por el servicio que ofrece</t>
  </si>
  <si>
    <t>El guía solicita a los turistas que le llenen la evaluación de su servicio</t>
  </si>
  <si>
    <t>Hoja de evaluación y/o comentarios al final de cada recorrido, así como una al final del servicio, según aplique</t>
  </si>
  <si>
    <t>Resolución de quejas y controversias</t>
  </si>
  <si>
    <t>Contrato</t>
  </si>
  <si>
    <t>Documentos y medios electrónicos</t>
  </si>
  <si>
    <t>El guía ofrece un sistema adecuado y eficiente de apoyo y asesoramiento para presentar sus quejas u observaciones</t>
  </si>
  <si>
    <t>El guía extiende al turista, el documento correspondiente en el cual se garantiza el servicio (s) contratado (s), escrito en español (puede además utilizarse otro idioma)</t>
  </si>
  <si>
    <t>El documento contiene los elementos que marca la NOM-09-TUR</t>
  </si>
  <si>
    <t>El guía especializado certificado en el SNCT, durante la prestación del servicio, debe portar la credencial que lo identifique como tal</t>
  </si>
  <si>
    <t>Carta compromiso o documento relacionado</t>
  </si>
  <si>
    <t>El guía debe reportar a las autoridades competentes acerca de las conductas ilícitas en que incurran los turistas que contraten sus servicios y que afecten al patrimonio natural y/o cultural.</t>
  </si>
  <si>
    <t>Guía de observación - desempeño - evaluación in situ - Bitácora de actividades y reportes</t>
  </si>
  <si>
    <t>Desarrollo social y comunitario</t>
  </si>
  <si>
    <t>Impulso al desarrollo social</t>
  </si>
  <si>
    <t>El guía contribuye y/o participa con programas que proporcionan acceso a alimentación y otros productos esenciales para los grupos vulnerables o discriminados y para personas con bajos ingresos, teniendo en cuenta la importancia de contribuir al incremento de sus capacidades, recursos y oportunidades.</t>
  </si>
  <si>
    <t>Documento o acciones visibles que demuestran la participación</t>
  </si>
  <si>
    <t xml:space="preserve">Utilizar en la medida de lo posible, todos los suministros, servicios e insumos proporcionados y/o generados por las comunidades locales. </t>
  </si>
  <si>
    <t>Uso y consumo local de productos y servicios de la región - evaluación in situ - guía de observación</t>
  </si>
  <si>
    <t>Políticas de promoción del desarrollo de la comunidad</t>
  </si>
  <si>
    <t>El guía proporciona a los turistas información acerca del lugar donde se desarrolla la actividad, poniendo énfasis en la importancia de contribuir a la conservación del patrimonio natural y cultural del lugar.</t>
  </si>
  <si>
    <t xml:space="preserve">Evaluación in situ - desempeño. Folletos </t>
  </si>
  <si>
    <t>Acciones para el desarrollo comunitario</t>
  </si>
  <si>
    <t>En los procedimientos que lleva a cabo para realizar las actividades contempladas en el servicio, el guía incorpora criterios de respeto al medio ambiente y a las comunidades con las que los turistas tienen contacto</t>
  </si>
  <si>
    <t>Evaluación in situ - desempeño</t>
  </si>
  <si>
    <t>El guía tiene un programa de promoción para el apoyo con donaciones en especie o económicas, que coadyuven a mejorar las condiciones de las comunidades donde llega a realizar sus servicios.</t>
  </si>
  <si>
    <t>Acuerdo, convenio, carta compromiso o similar</t>
  </si>
  <si>
    <t>El guía colabora con organizaciones o por su propia cuenta, desarrollando acciones en apoyo a la comunidad</t>
  </si>
  <si>
    <t>Procesos y mejora continua</t>
  </si>
  <si>
    <t>Filosofía de mejora continua en procesos operativos</t>
  </si>
  <si>
    <t>El guía tiene establecido un Plan de Mejora continua que incluye a las diferentes áreas de su actividad</t>
  </si>
  <si>
    <t>Plan de Mejora Continua</t>
  </si>
  <si>
    <t>El guía lleva a cabo la evaluación periódica de la efectividad de su Plan de Mejora continua y realiza los ajustes correspondientes</t>
  </si>
  <si>
    <t>Informe o documento relacionado - Plan con retroalimentación</t>
  </si>
  <si>
    <t>El guía pertenece a una Agrupación con el objeto de intercambiar experiencias de mejores prácticas para una mejora continua en la calidad de los servicios que ofrece</t>
  </si>
  <si>
    <t>Ayudas de Memoria de las reuniones periódicas, hojas de acuerdos o similar</t>
  </si>
  <si>
    <t>Subsector Guías Especializados en Buceo</t>
  </si>
  <si>
    <t>Marco Legal y Normativo</t>
  </si>
  <si>
    <r>
      <rPr>
        <b/>
        <sz val="11"/>
        <color theme="1"/>
        <rFont val="Soberana Sans Light"/>
        <family val="3"/>
      </rPr>
      <t>CÓDIGO FISCAL DE LA FEDERACIÓN</t>
    </r>
    <r>
      <rPr>
        <sz val="11"/>
        <color theme="1"/>
        <rFont val="Soberana Sans Light"/>
        <family val="3"/>
      </rPr>
      <t xml:space="preserve">
Alta en Secretaria de Hacienda y Crédito Público</t>
    </r>
  </si>
  <si>
    <r>
      <rPr>
        <b/>
        <sz val="11"/>
        <color theme="1"/>
        <rFont val="Soberana Sans Light"/>
        <family val="3"/>
      </rPr>
      <t>LEY GENERAL DE TURISMO. 2013</t>
    </r>
    <r>
      <rPr>
        <sz val="11"/>
        <color theme="1"/>
        <rFont val="Soberana Sans Light"/>
        <family val="3"/>
      </rPr>
      <t xml:space="preserve">
Inscripción ante el Registro Nacional de Turismo</t>
    </r>
  </si>
  <si>
    <r>
      <rPr>
        <b/>
        <sz val="11"/>
        <color theme="1"/>
        <rFont val="Soberana Sans Light"/>
        <family val="3"/>
      </rPr>
      <t>LEY MIGRATORIA Y SU REGLAMENTO</t>
    </r>
    <r>
      <rPr>
        <sz val="11"/>
        <color theme="1"/>
        <rFont val="Soberana Sans Light"/>
        <family val="3"/>
      </rPr>
      <t xml:space="preserve">
- Acreditación fehaciente de extranjeros de su legal estancia en el país, y la calidad y característica migratoria para desarrollar la actividad de guía de turistas.
- Requisitos de emigración temporal</t>
    </r>
  </si>
  <si>
    <r>
      <rPr>
        <b/>
        <sz val="11"/>
        <color theme="1"/>
        <rFont val="Soberana Sans Light"/>
        <family val="3"/>
      </rPr>
      <t>LEY FEDERAL SOBRE MONUMENTOS Y ZONAS ARQUEOLÓGICAS, ARTÍSTICOS E HISTÓRICOS Y SU REGLAMENTO</t>
    </r>
    <r>
      <rPr>
        <sz val="11"/>
        <color theme="1"/>
        <rFont val="Soberana Sans Light"/>
        <family val="3"/>
      </rPr>
      <t xml:space="preserve">
Bases normativas para algunos aspectos de la operación.</t>
    </r>
  </si>
  <si>
    <r>
      <rPr>
        <b/>
        <sz val="11"/>
        <color theme="1"/>
        <rFont val="Soberana Sans Light"/>
        <family val="3"/>
      </rPr>
      <t>LEY FEDERAL DE PROTECCIÓN AL CONSUMIDOR 2012</t>
    </r>
    <r>
      <rPr>
        <sz val="11"/>
        <color theme="1"/>
        <rFont val="Soberana Sans Light"/>
        <family val="3"/>
      </rPr>
      <t xml:space="preserve">
Registro del Contrato de Adhesión y Prestación de Servicios ante la PROFECO</t>
    </r>
  </si>
  <si>
    <t>OTRAS NOM´s APLICABLES AL SUBSECTOR</t>
  </si>
  <si>
    <t>NOM-06-TUR-2009
Requisitos mínimos de seguridad e higiene que deben cumplir los prestadores de servicios turísticos de campamentos</t>
  </si>
  <si>
    <t>NOM-07-TUR-2002
De los elementos normativos del seguro de responsabilidad civil que deben contratar los prestadores de servicios turísticos de hospedaje para la protección y seguridad de los turistas o usuarios.</t>
  </si>
  <si>
    <t>NOM-010-TUR-2001
De los requisitos que deben contener los contratos que celebren los prestadores de servicios turísticos con los usuarios-turistas</t>
  </si>
  <si>
    <t>NOM-11-TUR-2001
Requisitos de seguridad, información y operación que deben cumplir los prestadores de servicios turísticos de turismo de aventura.</t>
  </si>
  <si>
    <t>NOM-131-SEMARNAT-2010 
Que establece lineamientos y especificaciones para el desarrollo de actividades de observación de ballenas, relativas a su protección y la conservación de su hábitat</t>
  </si>
  <si>
    <t>NORMAS OFICIALES MEXICANAS (NOM´s) EN SEGURIDAD Y SALUD EN EL TRABAJO</t>
  </si>
  <si>
    <t>NOM.009.STPS.2011
Condiciones de seguridad para realizar trabajos de altura</t>
  </si>
  <si>
    <t>Lineamientos del Plan Nacional de Desarrollo</t>
  </si>
  <si>
    <r>
      <t xml:space="preserve">LEY GENERAL DE PROTECCIÓN CIVIL Y SU REGLAMENTO - </t>
    </r>
    <r>
      <rPr>
        <sz val="11"/>
        <color theme="1"/>
        <rFont val="Soberana Sans Light"/>
        <family val="3"/>
      </rPr>
      <t>Bases normativas para algunos aspectos de la operación.</t>
    </r>
  </si>
  <si>
    <t>LEY FEDERAL SOBRE METROLOGÌA Y NORMALIZACIÒN (LFNM)</t>
  </si>
  <si>
    <r>
      <t xml:space="preserve">NOM APLICABLE AL SUBSECTOR - NOM-09-TUR-2002, </t>
    </r>
    <r>
      <rPr>
        <sz val="11"/>
        <color theme="1"/>
        <rFont val="Soberana Sans Light"/>
        <family val="3"/>
      </rPr>
      <t>Que establece los elementos a que deben sujetarse los guías especializados en actividades específicas. - Requisitos para acreditarse como Guía General
- Credencial de reconocimiento como guía especializado
- Certificado de estudios de nivel medio superior o nivel técnico en un área vinculada con la actividad turística, reconocidos por autoridades competentes en la materia
- Tener licencia como guía de buceo, instructor de buceo o como asistente de instructor en cualquiera de sus niveles
- Contar con conocimientos de administración de oxígeno para accidentes de buceo.</t>
    </r>
  </si>
  <si>
    <t>NOM-05-TUR-2003, Requisitos mínimos de seguridad a que deben sujetarse las operadoras de buceo para garantizar la prestación del servicio.</t>
  </si>
  <si>
    <t>NOM-08-TUR-2002. 
Que establece los elementos a que deben sujetarse los guías generales y especializados en temas o localidades específicas de carácter cultural</t>
  </si>
  <si>
    <t>NOM-006-SCT4-2006 
Especificaciones técnicas que deben cumplir los chalecos salvavidas</t>
  </si>
  <si>
    <t>NOM-005-SCT4-2006.
Especificaciones técnicas que deben cumplir los aros salvavidas</t>
  </si>
  <si>
    <t>NOM-034-SCT4-2009 
Equipo mínimo de seguridad, comunicación y navegación para embarcaciones nacionales, hasta 15 metros de eslora</t>
  </si>
  <si>
    <t>NOM-14-STPS-2000. 
Exposición laboral a presiones ambientales anormales-Condiciones de seguridad e higiene.</t>
  </si>
  <si>
    <t>NOM-15-STPS-2001. 
Condiciones térmicas elevadas o abatidas-Condiciones de seguridad e higiene.</t>
  </si>
  <si>
    <t>NOM-030-STPS-2009.
Servicios preventivos de seguridad y salud en el trabajo-funciones y actividades</t>
  </si>
  <si>
    <t>NOM-020-STPS-2011,
Recipientes sujetos a presión, recipientes criogénicos y generadores de vapor o calderas - Funcionamiento - Condiciones de Seguridad</t>
  </si>
  <si>
    <t>NOM-017-STPS-2008. 
Equipo de protección personal-Selección, uso y manejo en los centros de trabajo</t>
  </si>
  <si>
    <t>NMX-AA-133-SCFI-2006 
Requisitos y especificaciones de sustentabilidad del ecoturismo</t>
  </si>
  <si>
    <t xml:space="preserve">NMX-AA-162-SCFI-2012 y NMX-AA-163-SCFI-2012 
Certificado de Calidad Ambiental Turística </t>
  </si>
  <si>
    <t>NMX-R-025-SCFI-2012
Para la igualdad laboral entre mujeres y hombres (cancela a la nmx-r-025-scfi-2009) publicada en el diario oficial de la federación el 23 de noviembre de 2012.</t>
  </si>
  <si>
    <t>NMX-CC-10001-INMC-2012
ISO 10001:2007
Gestión de la calidad - Satisfacción del cliente - Directrices para los códigos de conducta de las organizaciones.</t>
  </si>
  <si>
    <t>NMX-CC-10002-INMC-2005. ISO 10002:2004. COPANT/ISO 10002:2004
Gestión de la calidad - Satisfacción del cliente - Directrices para el tratamiento de las quejas en las organizaciones.</t>
  </si>
  <si>
    <t>NMX-CC-10003-IMNC-2012 Gestión de la calidad - Satisfacción del cliente - Directrices para la resolución de conflictos externa a las organizaciones</t>
  </si>
  <si>
    <t xml:space="preserve">NMX-SAST-26000-IMNC-2011
Guía de responsabilidad social (cancela a la nmx-sast-004-imnc-2004). </t>
  </si>
  <si>
    <t>Estándar de Competencia EC0072
Atención en situ al visitante durante recorridos turísticos</t>
  </si>
  <si>
    <t>Referentes Internacionales</t>
  </si>
  <si>
    <t>Norma Chilena Oficial NCh3092.Of2007 Guía de turismo local y guía de turismo de sitio – Requisitos</t>
  </si>
  <si>
    <t>Norma Chilena Oficial NCh2961.Of2006 Guía de turismo – Requisitos</t>
  </si>
  <si>
    <t>Norma Chilena Oficial NCh2950. Of 2005 Guías de turismo especializados – Requisitos</t>
  </si>
  <si>
    <t>Norma Chilena Oficial NCH2958.Of2005 Buceo recreativo autónomo</t>
  </si>
  <si>
    <t>Norma Técnica de Competencia Laboral Regional y Diseño Curricular para la Calificación de: Guía de Turismo – Costa Rica</t>
  </si>
  <si>
    <t>Norma Técnica Sectorial NTS GT001. Guías de Turismo. Norma de Competencia Laboral. Prestación del servicio de guianza de acuerdo con lo requerido por el usuario (Colombia)</t>
  </si>
  <si>
    <t>Decreto ejecutivo no. 06-224 del 25 Joumada El Oula 1427 correspondiente al 21 de junio 2006 que fija las condiciones y las modalidades del ejercicio de la actividad de guía de turismo (Argelia)</t>
  </si>
  <si>
    <t>Guía del oficio de Guía de Turismo Sustentable (Marruecos)</t>
  </si>
  <si>
    <t>Código de Ética Mundial de la Organización Mundial del Turismo (OMT)</t>
  </si>
  <si>
    <t>TABLA DE PUNTUACIÓN</t>
  </si>
  <si>
    <t>Factores</t>
  </si>
  <si>
    <t>Peso Porcentual</t>
  </si>
  <si>
    <t>Puntos asignados</t>
  </si>
  <si>
    <t>Suma</t>
  </si>
  <si>
    <t>NIVELES DE CALIDAD POR PUNTUACIÓN</t>
  </si>
  <si>
    <t>Nivel de calidad</t>
  </si>
  <si>
    <t>Clasificación</t>
  </si>
  <si>
    <t>Puntos</t>
  </si>
  <si>
    <t>Bronce</t>
  </si>
  <si>
    <t>De 700 a 1,000</t>
  </si>
  <si>
    <t>Plata</t>
  </si>
  <si>
    <t xml:space="preserve">De 1,001 a 1,250 </t>
  </si>
  <si>
    <t>Oro</t>
  </si>
  <si>
    <t xml:space="preserve">De 1,251 a 1,500 </t>
  </si>
  <si>
    <t>Platino</t>
  </si>
  <si>
    <t>De 1,501 a 1,750</t>
  </si>
  <si>
    <t>Diamante</t>
  </si>
  <si>
    <t>De 1,751 a 2,000</t>
  </si>
  <si>
    <t>PORCENTAJES MÍNIMOS A CUBRIR EN CADA FACTOR</t>
  </si>
  <si>
    <r>
      <t>I.</t>
    </r>
    <r>
      <rPr>
        <b/>
        <sz val="12"/>
        <color theme="1"/>
        <rFont val="Times New Roman"/>
        <family val="1"/>
      </rPr>
      <t xml:space="preserve">     </t>
    </r>
    <r>
      <rPr>
        <b/>
        <sz val="12"/>
        <color theme="1"/>
        <rFont val="Arial"/>
        <family val="2"/>
      </rPr>
      <t>Los porcentajes mínimos a cubrir en los factores son:</t>
    </r>
  </si>
  <si>
    <r>
      <t>a)</t>
    </r>
    <r>
      <rPr>
        <sz val="7"/>
        <color theme="1"/>
        <rFont val="Times New Roman"/>
        <family val="1"/>
      </rPr>
      <t xml:space="preserve">    </t>
    </r>
    <r>
      <rPr>
        <sz val="12"/>
        <color theme="1"/>
        <rFont val="Arial"/>
        <family val="2"/>
      </rPr>
      <t xml:space="preserve">Primer nivel de calidad (Bronce). Se encuentra ubicado entre el 35% y el 50% de esta puntuación; y en el que al menos se debe lograr el </t>
    </r>
    <r>
      <rPr>
        <sz val="16"/>
        <color rgb="FFFF0000"/>
        <rFont val="Arial"/>
        <family val="2"/>
      </rPr>
      <t>20%</t>
    </r>
    <r>
      <rPr>
        <sz val="12"/>
        <color theme="1"/>
        <rFont val="Arial"/>
        <family val="2"/>
      </rPr>
      <t xml:space="preserve"> de cumplimiento en cada uno de los factores.</t>
    </r>
  </si>
  <si>
    <r>
      <t>b)</t>
    </r>
    <r>
      <rPr>
        <sz val="7"/>
        <color theme="1"/>
        <rFont val="Times New Roman"/>
        <family val="1"/>
      </rPr>
      <t xml:space="preserve">    </t>
    </r>
    <r>
      <rPr>
        <sz val="12"/>
        <color theme="1"/>
        <rFont val="Arial"/>
        <family val="2"/>
      </rPr>
      <t>Segundo nivel de calidad (Plata). Se encuentra ubicado entre el 50.05% y el 62.50% de esta puntuación;</t>
    </r>
    <r>
      <rPr>
        <sz val="10"/>
        <color theme="1"/>
        <rFont val="Times New Roman"/>
        <family val="1"/>
      </rPr>
      <t xml:space="preserve"> </t>
    </r>
    <r>
      <rPr>
        <sz val="12"/>
        <color theme="1"/>
        <rFont val="Arial"/>
        <family val="2"/>
      </rPr>
      <t xml:space="preserve">y en el que al menos se debe lograr el </t>
    </r>
    <r>
      <rPr>
        <sz val="16"/>
        <color rgb="FFFF0000"/>
        <rFont val="Arial"/>
        <family val="2"/>
      </rPr>
      <t>30%</t>
    </r>
    <r>
      <rPr>
        <sz val="12"/>
        <color theme="1"/>
        <rFont val="Arial"/>
        <family val="2"/>
      </rPr>
      <t xml:space="preserve"> de cumplimiento en cada uno de los factores.</t>
    </r>
  </si>
  <si>
    <r>
      <t>c)</t>
    </r>
    <r>
      <rPr>
        <sz val="7"/>
        <color theme="1"/>
        <rFont val="Times New Roman"/>
        <family val="1"/>
      </rPr>
      <t xml:space="preserve">    </t>
    </r>
    <r>
      <rPr>
        <sz val="12"/>
        <color theme="1"/>
        <rFont val="Arial"/>
        <family val="2"/>
      </rPr>
      <t xml:space="preserve">Tercer nivel de calidad (Oro). Se encuentra ubicado entre el 62.55% y el 75% de esta puntuación; y en el que al menos se debe lograr el </t>
    </r>
    <r>
      <rPr>
        <sz val="16"/>
        <color rgb="FFFF0000"/>
        <rFont val="Arial"/>
        <family val="2"/>
      </rPr>
      <t>40%</t>
    </r>
    <r>
      <rPr>
        <sz val="12"/>
        <color theme="1"/>
        <rFont val="Arial"/>
        <family val="2"/>
      </rPr>
      <t xml:space="preserve"> de cumplimiento en cada uno de los factores.</t>
    </r>
  </si>
  <si>
    <r>
      <t>d)</t>
    </r>
    <r>
      <rPr>
        <sz val="7"/>
        <color theme="1"/>
        <rFont val="Times New Roman"/>
        <family val="1"/>
      </rPr>
      <t xml:space="preserve">    </t>
    </r>
    <r>
      <rPr>
        <sz val="12"/>
        <color theme="1"/>
        <rFont val="Arial"/>
        <family val="2"/>
      </rPr>
      <t xml:space="preserve">Cuarto nivel de calidad (Platino). Se encuentra ubicado entre el 75.05% y el 87.50% de esta puntuación; y en el que al menos se debe lograr el </t>
    </r>
    <r>
      <rPr>
        <sz val="16"/>
        <color rgb="FFFF0000"/>
        <rFont val="Arial"/>
        <family val="2"/>
      </rPr>
      <t>50%</t>
    </r>
    <r>
      <rPr>
        <sz val="12"/>
        <color theme="1"/>
        <rFont val="Arial"/>
        <family val="2"/>
      </rPr>
      <t xml:space="preserve"> de cumplimiento en cada uno de los factores, y</t>
    </r>
  </si>
  <si>
    <r>
      <t>e)</t>
    </r>
    <r>
      <rPr>
        <sz val="7"/>
        <color theme="1"/>
        <rFont val="Times New Roman"/>
        <family val="1"/>
      </rPr>
      <t xml:space="preserve">    </t>
    </r>
    <r>
      <rPr>
        <sz val="12"/>
        <color theme="1"/>
        <rFont val="Arial"/>
        <family val="2"/>
      </rPr>
      <t xml:space="preserve">Quinto nivel de calidad (Diamante). El porcentaje de puntuación para alcanzar este nivel es del 87.55% al 100%; y al menos se debe lograr el </t>
    </r>
    <r>
      <rPr>
        <sz val="16"/>
        <color rgb="FFFF0000"/>
        <rFont val="Arial"/>
        <family val="2"/>
      </rPr>
      <t>60%</t>
    </r>
    <r>
      <rPr>
        <sz val="12"/>
        <color theme="1"/>
        <rFont val="Arial"/>
        <family val="2"/>
      </rPr>
      <t xml:space="preserve"> de cumplimiento en cada uno de los factores.</t>
    </r>
  </si>
  <si>
    <t>PORCENTAJE MÍNIMO DE CADA UNO DE LOS FACTORES DE LA GUÍA DE EVALUACIÓN DEL SUBSECTOR ALIMENTOS Y BEBIDAS</t>
  </si>
  <si>
    <t>Prestador de servicios turísticos</t>
  </si>
  <si>
    <t>Factores evaluados</t>
  </si>
  <si>
    <t>Puntaje máximo a alcanzar</t>
  </si>
  <si>
    <t>Puntaje obtenido</t>
  </si>
  <si>
    <t>% equivalente al puntaje obtenido</t>
  </si>
  <si>
    <t xml:space="preserve">NOM-09-TUR-2002
NOM-06-TUR-2009 
NOM-05-TUR-2003
NMX-AA-162-SCFI-2012 y NMX-AA-163-SCFI-2012
NMX-CC-10002-IMNC-2005
Distintivo M II 
NCh3092.Of2007 
NCh2961.Of2006 
NCh2950. Of 2005
NTS GT001
NCh2958.Of2005
NTCL Regional y Diseño Curricular para la Calificación de: Guía de Turismo – Costa Rica
</t>
  </si>
  <si>
    <t xml:space="preserve">NOM-05-TUR-2003
NOM-09-TUR-2002
NOM-011-TUR-2001
NOM-005-SCT4-2006
NOM-006-SCT4-2006
NOM-030-STPS-2009
NOM-034-SCT4-2009
NOM-017-STPS-2008
NOM-020-STPS-2011
Distintivo M II
NCh3092.Of2007
NCh2961.Of2006 
NCh2950. Of 2005
NTCL Regional y Diseño Curricular para la Calificación de: Guía de Turismo – Costa Rica
NCh2958.Of2005
Distintivo M Ecoturístico 
Distintivo M Ecoturístico 
</t>
  </si>
  <si>
    <t xml:space="preserve">NOM-011-TUR-2001
NOM-09-TUR-2002
NOM-011-TUR-2001
NOM-005-SCT4-2006
NOM-006-SCT4-2006
NOM-030-STPS-2009 
NOM-034-SCT4-2009
NOM-020-STPS-2011,
NMX-AA-133-SCFI-2006
Distintivo S
Distintivo Q
NCh3092.Of2007 
NOM-05-TUR-2003
NCh2961.Of2006
NCh2950. Of 2005
NTCL  Regional y Diseño Curricular para la Calificación de: Guía de Turismo – Costa Rica
NCh2958.Of2005
</t>
  </si>
  <si>
    <t xml:space="preserve">NOM-05-TUR-2002
NMX-AA-133-SCFI-2006
NOM-011-TUR-2001
NOM-131-ECOL-1998
NMX-AA-133-SCFI-2006
NOM-09-TUR-2002
NOM-131-SEMARNAT-2010 
NMX-AA-162-SCFI-2012 y NMX-AA-163-SCFI-2012
NCh3092.Of2007
NCh2950. Of 2005  
NCh2958.Of2005
NMX-SAST-26000-IMNC-2011
NMX-AA-133-SCFI-2006
</t>
  </si>
  <si>
    <t>Proteger el entorno ambiental y cultural.</t>
  </si>
  <si>
    <t>verificar el termino brebiario</t>
  </si>
  <si>
    <t xml:space="preserve">Aplicación del sistema de compañeros con demostración de buen funcionamiento de cada pieza del equipo. </t>
  </si>
  <si>
    <t>El guía da a conocer el plan de buceo desarrollado al grupo de apoyo en la superficie</t>
  </si>
  <si>
    <t>Evaluación in situ</t>
  </si>
  <si>
    <t>- Descripción del sitio de buceo.
- Condiciones ambientales (temperatura, visibilidad, movimientos de agua, conservación del entorno).</t>
  </si>
  <si>
    <t>Riesgos básicos de la localidad</t>
  </si>
  <si>
    <t>Riesgos del tipo de inmersión</t>
  </si>
  <si>
    <t>Forma de prevenir los riesgos</t>
  </si>
  <si>
    <t>Forma en que se organiza el grupo (liderazgo, parejas, formación, señales)</t>
  </si>
  <si>
    <t>El plan de profundidad con tiempo y consumo</t>
  </si>
  <si>
    <t>Iindicaciones de la ruta a seguir</t>
  </si>
  <si>
    <t>Indicaciones de descenso, orientación, ascenso</t>
  </si>
  <si>
    <t>El equipo que se va a usar</t>
  </si>
  <si>
    <t>El guía debe informar al usuario, que a las 700 psi haga su señal de reserva.</t>
  </si>
  <si>
    <t>b) Turistas con licencia de buceo - 6 turistas por grupo</t>
  </si>
  <si>
    <t>Verificar número de turistas</t>
  </si>
  <si>
    <t>Mapa y descripción de los recorrido y de los servicios ofrece</t>
  </si>
  <si>
    <t>Código de Ética y de Conducta</t>
  </si>
  <si>
    <t>El guía cuenta con los permisos que soliciten las autoridades competentes para poder llevar a cabo las actividades que se incluyen en el servicio</t>
  </si>
  <si>
    <t>Se presentó con buen arreglo personal (limpieza)</t>
  </si>
  <si>
    <t>Visor y visor extra</t>
  </si>
  <si>
    <t>Aletas</t>
  </si>
  <si>
    <t>Tubo respirador</t>
  </si>
  <si>
    <t>Instrumento de medición de presión</t>
  </si>
  <si>
    <t>Instrumento de medición de tiempo</t>
  </si>
  <si>
    <t>Instrumento de medición de profundidad</t>
  </si>
  <si>
    <t>Tabla de escritura y lápiz</t>
  </si>
  <si>
    <t>Brújula sumergible</t>
  </si>
  <si>
    <t>Visor</t>
  </si>
  <si>
    <t>Instrumento de medición de presión de aire</t>
  </si>
  <si>
    <t>Contar en la superficie, con equipo de oxigeno-terapia que contenga el oxígeno suficiente para auxiliar desde el sitio de buceo hasta el centro de atención médica más cercano</t>
  </si>
  <si>
    <t xml:space="preserve">El guía proporciona instrucciones concretas para las actividades de los turistas, en función de las características del lugar y su importancia para el cuidado y protección de los mismos, así como las recomendaciones de buena conducta con relación a la fauna y flora locales que deben seguir, y las prohibiciones y cuidado para la NO introducción de especies ajenas. </t>
  </si>
  <si>
    <t>Verificar documentación que se solicitaría</t>
  </si>
  <si>
    <t>Honestidad</t>
  </si>
  <si>
    <t>Hacerlo llgar a la FMAS</t>
  </si>
  <si>
    <t>Hacerlo llgar a la FMAS y verificar si el curso se puede tomar en línea</t>
  </si>
  <si>
    <t>El guía proporciona elementos de seguridad más allá de los requisitos mínimos establecidos, para lograr una protección mucho mayor al turista</t>
  </si>
  <si>
    <t>El guía informa de manera clara a los turistas la forma en que pueden acceder a servicios post-venta y apoyo, así como la vía para resolución de controversias y su compensación</t>
  </si>
  <si>
    <t>El guía le entrega al turista un formato que debe llenar, el cual al menos contiene que el turista manifiesta por escrito y bajo protesta de decir verdad, que no padece ninguna enfermedad incompatible con la actividad que se va a desarrollar, y que no se encuentra bajo el influjo de sustancias tóxicas que puedan agravar o complicar su salud al momento de realizar la actividad. Asimismo, contiene una cláusula en la que el turista se compromete a respetar, no tocar, ni extraer restos culturales, ya sean paleontológicos, arqueológicos o históricos, cuya protección se establece en la Ley Federal sobre Monumentos y Zonas Arqueológicos, Artísticos e Históricos del INAH y su Reglamento.</t>
  </si>
  <si>
    <t>El guía es consciente del contexto social en el que opera y no se aprovecha de las condiciones sociales, como la pobreza, para lograr ventajas competitivas desleales.</t>
  </si>
  <si>
    <t>Responsabiliad del guía en cuanto al equipo utilizado para el servicio</t>
  </si>
  <si>
    <t>El guía no se hará responsable del equipo mal utiliado o extraviado por parte del usuario</t>
  </si>
  <si>
    <t>Agregado</t>
  </si>
  <si>
    <t xml:space="preserve">Reporte documentado del guía </t>
  </si>
  <si>
    <t>Competencia laboral</t>
  </si>
  <si>
    <t>Equipamiento y herramientas</t>
  </si>
  <si>
    <t>Seguridad e higiene</t>
  </si>
  <si>
    <t>Competencias Laborales</t>
  </si>
  <si>
    <t>Políticas y procedimientos para establecer mínimos y máximos de participantes que integran un grupo, de acuerdo al tipo de buceo y lo especificado en la NOM-09-TUR-2002</t>
  </si>
  <si>
    <t>NOM-05-TUR-2003
NOM-09-TUR-2002
NOM-011-TUR-2001
NOM-005-SCT4-2006
NOM-006-SCT4-2006
NOM-030-STPS-2009
NOM-034-SCT4-2009
NOM-017-STPS-2008
NOM-020-STPS-2011
Distintivo M II
NCh3092.Of2007
NCh2961.Of2006 
NCh2950. Of 2005
NTCL Regional y Diseño Curricular para la Calificación de: Guía de Turismo – Costa Rica
NCh2958.Of2005
Distintivo M Ecoturístico 
Distintivo M Ecoturístico</t>
  </si>
  <si>
    <t>Chaleco compensador de flotabilidad con inflador automático (BC), conforme a la especialidad.</t>
  </si>
  <si>
    <t>Regulador con fuente alterna de aire. En caso de buceo en cuevas se requieren dos primeras etapas y dos segundas etapas.</t>
  </si>
  <si>
    <t>Equipo de señalización de emergencia, conforme a la especialidad.</t>
  </si>
  <si>
    <t>Chaleco compensador de flotabilidad con inflador automático, conforme a la especialidad.</t>
  </si>
  <si>
    <t>Equipo necesario para evitar riesgos de incendio, de acuerdo al tipo de servicio.</t>
  </si>
  <si>
    <t>Antes de iniciar las actividades, informa al turista acerca de la capacidad física y técnica que se requiere para realizarlas.</t>
  </si>
  <si>
    <t>Tanto el guía como el turista deben llevar identificación y certificación acorde al tipo de buceo.</t>
  </si>
  <si>
    <t>Elaborar un Plan de buceo de acuerdo al recorrido el cual solamente cambiará si esto es necesario para brindar mayor seguridad al grupo.</t>
  </si>
  <si>
    <t>Para la prestación del servicio, el guía y/o prestador de servicio cuenta con seguro de Responsabilidad Civil.</t>
  </si>
  <si>
    <t>El guía establece con el turistas las garantías que obtendrá por el servicio acordado. Así como las penalizaciones establecidas, en caso de que por causas imputables al guía, el servicio no cumpla con lo establecido.</t>
  </si>
  <si>
    <t xml:space="preserve">Diploma y/o credencial emitidos por institución aprobada </t>
  </si>
  <si>
    <t>Conocimientos, técnicas y procedimientos en Primeros Auxilios y RCP</t>
  </si>
  <si>
    <t>Conocimiento como buzo en seguridad acuática</t>
  </si>
  <si>
    <t>Diploma y/o credencial emitido por institución aprobada</t>
  </si>
  <si>
    <t xml:space="preserve">NOM-020-STPS-201
NOM-034-SCT4-2009
NMX-AA-162-SCFI-2012 y NMX-AA-163-SCFI-2012
NMX-AA-133-SCFI-2006
NMX-CC-10002-IMNC-2005                                     FMAS-CMAS                                              Número de registro de la STPS      </t>
  </si>
  <si>
    <t>Geografía Turística (especificamente en buceo local)</t>
  </si>
  <si>
    <t>Geografía Turística II (especificamente en buceo nacional)</t>
  </si>
  <si>
    <t>El guía tiene conocimientos de materias importantes para su desempeño, según grado de experiencia</t>
  </si>
  <si>
    <t>Especificar el equipo que incluye el servicio.</t>
  </si>
  <si>
    <t>Acampar preferentemente sobre terreno ya perturbado y concentrar los impactos en zonas de uso constante  (donde aplique)</t>
  </si>
  <si>
    <t>Llevar estufas portátiles o asadores para la ´preparación de alimentos (donde aplique)</t>
  </si>
  <si>
    <t>Solamente encenderá fogatas cuando por alguna razón no se tuviera estufa o asador portátiles, para lo cual deberá escoger sitios en donde ya se hayan encendido fogatas anteriormente y ocupar materiales de recolección evitando de manera estricta, el uso de madera de tala (donde aplique)</t>
  </si>
  <si>
    <t>Si el servicio es contratado directamente con él, la tarifa que aplica y lo que incluye.</t>
  </si>
  <si>
    <t>Describe la temática y las actividades a realizar durante el recorrido (plan de buceo)</t>
  </si>
  <si>
    <t>La prohibición por Ley (Ley Federal de Monumentos y Zonas Arqueológicos, Artísticos e Históricos), acerca de la excavación, extracción, posesión, remoción, transporte, intento de o exportación de vestigios de flora y fauna, de artefactos o restos humanos paleontológicos, arqueológicos y/o históricos en el territorio nacional, así como la raglamentación de las áreas naturales protegidas.</t>
  </si>
  <si>
    <t>El guía comunica a los turistas que por su seguridad y la del entorno, la recomendación es "no tocar"</t>
  </si>
  <si>
    <r>
      <t xml:space="preserve">Formato para llenar con el mínimo de información  que marca la NOM-011-TUR-2001 </t>
    </r>
    <r>
      <rPr>
        <b/>
        <sz val="12"/>
        <rFont val="Soberana Sans Light"/>
        <family val="3"/>
      </rPr>
      <t>(verificar normalización)</t>
    </r>
  </si>
  <si>
    <t>El guía se cerciora de que el turista que solicite la prestación del servicio, cuente con licencia de buceo vigente o con un curso de introducción impartido por un instructor de buceo certificado y actualizado.</t>
  </si>
  <si>
    <t>El guía desarrolla el plan de buceo de acuerdo al nivel</t>
  </si>
  <si>
    <t>Desempeño, evaluación in situ                                              Se podrá modificar, si las condiciones medioambientales ponen en riesgo a los turistas.</t>
  </si>
  <si>
    <t>El guía conoce y tiene bien ubicado el centro de atención médica general y/o cámaras hiperbáricas más cercano a donde se realiza la inmersión</t>
  </si>
  <si>
    <t>Desempeño, evaluación in situ                                                        Hoja con direcciones y teléfonos de hospitales, centros de atención y cámaras hiperbáricas.</t>
  </si>
  <si>
    <t>Los límites de cada inmersión, estarán regidos siempre por el participante de menor nivel de acuerdo a su certificación para ese grupo en particular.</t>
  </si>
  <si>
    <t>La inmersión la lleva a cabo hasta los 40 metros (133 pies) como máximo si la mezcla lo permite, o hasta aquella en que la presión parcial del oxígeno sea como máximo de 1.4 atmósferas absolutas.</t>
  </si>
  <si>
    <t>Con el analizador de oxígeno, acompaña al turista para verificar que la mezcla en el tanque sea la adecuada.</t>
  </si>
  <si>
    <t>Verificación in situ y llenado de formato por parte del turista.</t>
  </si>
  <si>
    <t>Si la inmersión es en un lugar donde existan restos paleontológicos, arqueológicos, artísticos, históricos o pecios de finales del siglo XV al XIX, el guía informará que en el sitio se cuenta con presencia de objetos considerados patrimonio de la Nación y que se debe mantener una distancia mínima de metro y medio de los vestigios.</t>
  </si>
  <si>
    <t>Material y equipo de primeros auxilios y RCP mínimo a llevar en cada recorrido por cada actividad, acorde al nivel de riesgo de la actividad</t>
  </si>
  <si>
    <t>Procedimiento de primeros auxilios y RCP de acuerdo a la actividad que se desarrolla</t>
  </si>
  <si>
    <t xml:space="preserve">Información sobre los servicios de policías, médicos, hospitales, cámaras hiperbáricas, servicios de rescate y auxilio y ministerio público más cercanos a la localidad. </t>
  </si>
  <si>
    <t>Contar con un guion o protocolo de atención a turistas.</t>
  </si>
  <si>
    <t>Lista de cotejo - desempeño (equipo redundate)</t>
  </si>
  <si>
    <t xml:space="preserve">Tanque de buceo lleno con una capacidad mínima de 12 lts (80 pies cúbicos). Para buceo de cueva serán dos tanques llenos con capacidad mínima de 12 lts (80 pies cúbicos). </t>
  </si>
  <si>
    <t>Cortalíneas de buceo</t>
  </si>
  <si>
    <t>Cinturón con lastre con mecanismo de soltado rápido y/o peso integrado</t>
  </si>
  <si>
    <t xml:space="preserve">Los tanques de Nitrox deben llevar alrededor del tanque, una calcomanía de color verde y/o amarilla de 10 cm. de ancho como mínimo, la cual debe contener la palabra aire enriquecido con oxígeno o su equivalente y alrededor una franja amarilla de 2 cm. </t>
  </si>
  <si>
    <t>Cinturón con lastre con mecanismo de soltado rápido y/o integrado.</t>
  </si>
  <si>
    <t>Tiene los teléfonos y direcciones de los centros de ayuda médica y Cámaras Hiperbaricas más cercanos.</t>
  </si>
  <si>
    <t>El guía debe contar con una persona de apoyo en la superficie, que conozca el plan de buceo, con capacitación y experiencia en los procedimientos de emergencia</t>
  </si>
  <si>
    <t>El guía sabe de manera clara y precisa, qué hacer y así reaccionar en casos de accidentes y evacuaciones, según las circunstancias y condiciones del lugar y del grupo.</t>
  </si>
  <si>
    <t xml:space="preserve">Documental- Póliza de seguro vigente </t>
  </si>
  <si>
    <r>
      <t xml:space="preserve">Documento que integra al menos lo establecido en la NOM-011-TUR- 2001 </t>
    </r>
    <r>
      <rPr>
        <b/>
        <sz val="11"/>
        <rFont val="Soberana Sans Light"/>
        <family val="3"/>
      </rPr>
      <t>Verificar la NOM</t>
    </r>
  </si>
  <si>
    <t>Cuando las actividades se desarrollen en un Área Natural Protegida, el guía y los turistas se regirán por lo que indique el Programa de Manejo respectivo del área. En su caso, por los lineamientos descritos en la autorización emitida de la autoridad competente y realizar el pago correspondiente.</t>
  </si>
  <si>
    <t>Cuando el servicio que proporciona el guía incluye la observación de ballenas, deberá hacerlo con estricto apego a lo establecido en la normatividad vigente.</t>
  </si>
  <si>
    <r>
      <t xml:space="preserve">Manual de políticas </t>
    </r>
    <r>
      <rPr>
        <b/>
        <sz val="11"/>
        <rFont val="Soberana Sans Light"/>
        <family val="3"/>
      </rPr>
      <t>(Verificar fuente, ANP)</t>
    </r>
  </si>
  <si>
    <t>El guía se asegura que a los turistas se les proporcione los servicios de acuerdo al paquete contratado.</t>
  </si>
  <si>
    <t xml:space="preserve">NOM-05-TUR-
NOM-09-TUR-2002
NOM-010-TUR-2001
NOM-011-TUR-2001
NOM-131-SEMARNAT-2010 
NMX-AA-133-SCFI-2006
NOM-030-STPS-2009                                FMAS-CMAS                                           DAN                                                             Número de registro de la STPS                                 </t>
  </si>
  <si>
    <t>Seguridad y salud en el trabajo</t>
  </si>
  <si>
    <t>Utensilios necesarios para el manejo higiénico de alimentos (platos, hielera, cubiertos, bolsas de basura, etc)</t>
  </si>
  <si>
    <r>
      <t xml:space="preserve">El Sistema Nacional de Certificación Turística integra distintivos, sellos y reconocimientos otorgados por la Secretaría de Turismo a los prestadores de servicios turísticos y/o destinos turísticos que se distinguen por adoptar mejores prácticas en sus procesos o altos estándares en sus servicios, a través de un proceso de autoevaluación y supervisión por parte de la propia Secretaría. Asimismo, integra otras certificaciones y reconocimientos nacionales e internacionales otorgados por otras dependencias de gobierno, organizaciones, instituciones, etc. 
El Sistema Nacional de Certificación Turística es un conjunto de mecanismos e instrumentos para definir y aplicar criterios y estándares dirigidos a asegurar la calidad en la provisión de servicios turísticos, mediante el otorgamiento del </t>
    </r>
    <r>
      <rPr>
        <b/>
        <sz val="11"/>
        <color theme="1"/>
        <rFont val="Soberana Sans Light"/>
        <family val="3"/>
      </rPr>
      <t>Distintivo Nacional de Calidad Turística.</t>
    </r>
  </si>
  <si>
    <t>Para ingresar al Sistema Nacional de Certificación Turística es  obligatorio requisitar la Solicitud de Adhesión correspondiente, por lo que es indispensable estar inscrito ante el Registro Nacional de Turismo. Posteriormente deberá llenar la Guía de Evaluación del subsector, por lo que es necesario cumplir con el marco legal y normativo.
Se debe seleccionar un grado de cumplimiento (NE, ID, DO, DP, DI o MR) para cada requisito solicitado y posteriormente ir a la pestaña de referentes y seleccionar los distintivos, certificaciones, sellos, etc., que tiene vigentes el prestador de servicios turísticos e indicar con cuales cuenta su establecimiento, al finalizar dicho proceso, seleccionar la pestaña “Calificación” para conocer  el puntaje y nivel de calidad alcanzado.</t>
  </si>
  <si>
    <t>El valor que corresponde a cada requisito se distribuyó entre seis criterios de cumplimiento:</t>
  </si>
  <si>
    <t>Grado de Cumplimiento / Evidencias</t>
  </si>
  <si>
    <t>Criterio</t>
  </si>
  <si>
    <t>Significado</t>
  </si>
  <si>
    <t>Descripción del criterio</t>
  </si>
  <si>
    <t>Peso porcentual</t>
  </si>
  <si>
    <t>No existe la evidencia</t>
  </si>
  <si>
    <t>Documentado</t>
  </si>
  <si>
    <t>El Sujeto cuenta sólo con un documento que le permitirá en un futuro realizar de manera sistemática sus actividades, pero aún no lo difunde al interior de su organización.</t>
  </si>
  <si>
    <t>Documentado y publicado</t>
  </si>
  <si>
    <t>IM</t>
  </si>
  <si>
    <t>Implementado no documentado</t>
  </si>
  <si>
    <t>Documentado e implementado</t>
  </si>
  <si>
    <t>Medición de resultados</t>
  </si>
  <si>
    <t>La presente Solicitud de Adhesión es para llevar a cabo de manera voluntaria el ingreso al Sistema Nacional de Certificación Turística, con la finalidad de obtener el Distintivo Nacional de Calidad Turística conforme al nivel de calidad alcanzado.
El Distintivo Nacional de Calidad Turística se podrá obtener a través de dos vías; realizando el prestador de servicios turísticos su diagnóstico de inicio sin implementar la metodología de intervención, siempre y cuando no requiera elevar el nivel de calidad y, a través de la intervención de una Unidad Promotora de la Calidad y Sustentabilidad de los Servicios Turísticos cuando requiera implementar la metodología de intervención para elaborar su plan de acción e incrementar su nivel de calidad. Es importante mencionar que ambas vías están sujetas a una auditoría por parte de un organismo dictaminador para validar el nivel de calidad alcanzado y, de esta manera hacer transparente el proceso de obtención del Distintivo.</t>
  </si>
  <si>
    <t>DATOS GENERALES DEL PRESTADOR DE SERVICIOS TURÍSTICOS</t>
  </si>
  <si>
    <t>Fecha</t>
  </si>
  <si>
    <t>No. de proceso en el SNCT</t>
  </si>
  <si>
    <t>Tipo de proceso</t>
  </si>
  <si>
    <t>Certificación</t>
  </si>
  <si>
    <t>Renovación</t>
  </si>
  <si>
    <t xml:space="preserve">RNT Folio* </t>
  </si>
  <si>
    <t>Página web</t>
  </si>
  <si>
    <t>Facebook</t>
  </si>
  <si>
    <t>Dirección</t>
  </si>
  <si>
    <t>Calle, número exterior y número interior</t>
  </si>
  <si>
    <t>Entre las calles</t>
  </si>
  <si>
    <t>Colonia</t>
  </si>
  <si>
    <t>Delegación/ Municipio</t>
  </si>
  <si>
    <t>Código Postal</t>
  </si>
  <si>
    <t>Entidad federativa</t>
  </si>
  <si>
    <t>Correo electrónico</t>
  </si>
  <si>
    <t>EL PRESTADOR DE SERVICIOS TURÍSTICOS:</t>
  </si>
  <si>
    <t>N/A</t>
  </si>
  <si>
    <t>Cuenta con alta en la Secretaría de Hacienda y Crédito Público</t>
  </si>
  <si>
    <t>Cumple con normas oficiales mexicanas aplicables en el subsector</t>
  </si>
  <si>
    <t>Cuenta con multas, quejas, reclamos, sanciones u observaciones, pendientes de cumplimentar, como resultado de inspecciones realizadas por autoridades, tales como PROFECO, STPS, IMSS, SEGOB, COFEPRIS, otras (especificar en observaciones)</t>
  </si>
  <si>
    <t>En virtud que la información contenida en la presente solicitud es confidencial, de conformidad con lo dispuesto por los artículos 116 y 120 de la Ley General de Transparencia y Acceso a la Información Pública, manifiesto que otorgo mi consentimiento para su difusión o distribución en caso de ser solicitada al amparo del referido ordenamiento legal.</t>
  </si>
  <si>
    <t>Declaro bajo protesta de decir verdad y apercibido que las penas en que incurren las personas que declaran con falsedad ante una autoridad distinta de la judicial, en los términos de lo dispuesto por el artículo 247, fracción I del Código Penal Federal, que la información asentada en la presente solicitud es verdadera y los documentos que se anexan al mismo son auténticos.</t>
  </si>
  <si>
    <t>De conformidad con lo dispuesto en el artículo 35, fracción II de la Ley Federal de Procedimiento Administrativo, manifiesto expresamente mi conformidad para recibir notificaciones a través del correo electrónico proporcionado para tal efecto.</t>
  </si>
  <si>
    <t>*No aplica para el subsector de convenciones, ferias y exposiciones.</t>
  </si>
  <si>
    <t>**Aplica únicamente para el subsector de hospedaje</t>
  </si>
  <si>
    <t>MANIFIESTO DE CONFORMIDAD</t>
  </si>
  <si>
    <t xml:space="preserve">SOLICITUD DE ADHESIÓN DEL SNCT
PRESTADORES DE SERVICIOS TURÍSTICOS
(PERSONA FÍSICA)
 </t>
  </si>
  <si>
    <t>Nombre(s)</t>
  </si>
  <si>
    <t>Apellido paterno</t>
  </si>
  <si>
    <t>Apellido materno</t>
  </si>
  <si>
    <t>Escolaridad</t>
  </si>
  <si>
    <t>Teléfono / celular</t>
  </si>
  <si>
    <t>Tipo de guía de turistas:</t>
  </si>
  <si>
    <t>General</t>
  </si>
  <si>
    <t>Local</t>
  </si>
  <si>
    <t>Especializado en actividades específicas</t>
  </si>
  <si>
    <t>Especificar:</t>
  </si>
  <si>
    <t>Cuenta con su credencial que lo acredita como guía de turistas ante la SECTUR (indique su número de credencial en observaciones)</t>
  </si>
  <si>
    <t xml:space="preserve">NOMBRE COMPLETO Y FIRMA DEL PRESTADOR DE SERVICIOS TURÍSTICOS </t>
  </si>
  <si>
    <t>El Sujeto no cuenta con la evidencia.</t>
  </si>
  <si>
    <t>El Sujeto cuenta con documentación soporte que le permitirá realizar de manera sistemática sus actividades y la difunde entre los miembros de la organización con el propósito de darla a conocer e involucrarlos en los procesos o planes que se vayan a estructurar, pero aún no lo implementa.</t>
  </si>
  <si>
    <t>El Sujeto realiza las actividades en la organización pero no ha generado documentación o evidencias que garanticen mantener el proceso bajo condiciones controladas.</t>
  </si>
  <si>
    <t>El Sujeto tiene definido y lleva a cabo un plan o proceso imprescindible para organizar lo que se hace, medirlo y mejorarlo. Cuenta con la documentación soporte de los procesos, permitiendo garantizar la eficacia y repetitividad de los mismos, pero aún no cuenta con algún Referente que avale su cumplimiento.</t>
  </si>
  <si>
    <t>El Sujeto cuenta con procesos sistemáticos, continuos, medibles y recurrentes o cíclicos, que utilizan la medición de indicadores como elemento de mejora, sobre todo para elevar la productividad en una organización, es decir, cuenta con Referentes vigentes.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</si>
</sst>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71">
    <font>
      <sz val="11"/>
      <color theme="1"/>
      <name val="Calibri"/>
      <family val="2"/>
      <scheme val="minor"/>
    </font>
    <font>
      <sz val="11"/>
      <color theme="1"/>
      <name val="Soberana Titular"/>
      <family val="3"/>
    </font>
    <font>
      <sz val="10"/>
      <color theme="1"/>
      <name val="Soberana Titular"/>
      <family val="3"/>
    </font>
    <font>
      <sz val="10"/>
      <color theme="1"/>
      <name val="Calibri"/>
      <family val="2"/>
      <scheme val="minor"/>
    </font>
    <font>
      <b/>
      <sz val="11"/>
      <color theme="1"/>
      <name val="Calibri"/>
      <family val="2"/>
      <scheme val="minor"/>
    </font>
    <font>
      <sz val="9"/>
      <color theme="1"/>
      <name val="Soberana Sans Light"/>
      <family val="3"/>
    </font>
    <font>
      <b/>
      <sz val="9"/>
      <color theme="1"/>
      <name val="Soberana Sans Light"/>
      <family val="3"/>
    </font>
    <font>
      <sz val="11"/>
      <color theme="1"/>
      <name val="Soberana Sans Light"/>
      <family val="3"/>
    </font>
    <font>
      <sz val="10"/>
      <color theme="1"/>
      <name val="Soberana Sans Light"/>
      <family val="3"/>
    </font>
    <font>
      <b/>
      <sz val="11"/>
      <color rgb="FF000000"/>
      <name val="Soberana Sans Light"/>
      <family val="3"/>
    </font>
    <font>
      <b/>
      <sz val="11"/>
      <name val="Soberana Sans Light"/>
      <family val="3"/>
    </font>
    <font>
      <sz val="9"/>
      <color rgb="FF000000"/>
      <name val="Soberana Sans Light"/>
      <family val="3"/>
    </font>
    <font>
      <b/>
      <sz val="10"/>
      <color theme="1"/>
      <name val="Soberana Sans Light"/>
      <family val="3"/>
    </font>
    <font>
      <sz val="9"/>
      <color theme="7" tint="-0.249977111117893"/>
      <name val="Soberana Sans Light"/>
      <family val="3"/>
    </font>
    <font>
      <sz val="9"/>
      <color theme="5" tint="-0.249977111117893"/>
      <name val="Soberana Sans Light"/>
      <family val="3"/>
    </font>
    <font>
      <sz val="9"/>
      <color theme="0" tint="-0.34998626667073579"/>
      <name val="Soberana Sans Light"/>
      <family val="3"/>
    </font>
    <font>
      <sz val="9"/>
      <color theme="1" tint="0.499984740745262"/>
      <name val="Soberana Sans Light"/>
      <family val="3"/>
    </font>
    <font>
      <sz val="9"/>
      <color theme="4" tint="0.39997558519241921"/>
      <name val="Soberana Sans Light"/>
      <family val="3"/>
    </font>
    <font>
      <b/>
      <sz val="11"/>
      <color theme="1"/>
      <name val="Soberana Sans Light"/>
      <family val="3"/>
    </font>
    <font>
      <sz val="10"/>
      <color theme="2"/>
      <name val="Soberana Sans Light"/>
      <family val="3"/>
    </font>
    <font>
      <b/>
      <sz val="16"/>
      <color theme="0"/>
      <name val="Soberana Titular"/>
      <family val="3"/>
    </font>
    <font>
      <b/>
      <sz val="20"/>
      <color theme="1"/>
      <name val="Soberana Titular"/>
      <family val="3"/>
    </font>
    <font>
      <b/>
      <sz val="14"/>
      <name val="Soberana Titular"/>
      <family val="3"/>
    </font>
    <font>
      <b/>
      <sz val="24"/>
      <name val="Soberana Titular"/>
      <family val="3"/>
    </font>
    <font>
      <b/>
      <sz val="10"/>
      <name val="Soberana Sans Light"/>
      <family val="3"/>
    </font>
    <font>
      <sz val="10"/>
      <name val="Soberana Sans Light"/>
      <family val="3"/>
    </font>
    <font>
      <b/>
      <sz val="12"/>
      <name val="Soberana Sans Light"/>
      <family val="3"/>
    </font>
    <font>
      <sz val="16"/>
      <name val="Soberana Sans Light"/>
      <family val="3"/>
    </font>
    <font>
      <sz val="16"/>
      <color theme="1"/>
      <name val="Soberana Sans Light"/>
      <family val="3"/>
    </font>
    <font>
      <b/>
      <sz val="11"/>
      <color theme="1"/>
      <name val="Soberana Sans"/>
      <family val="3"/>
    </font>
    <font>
      <b/>
      <sz val="12"/>
      <name val="Soberana Sans"/>
      <family val="3"/>
    </font>
    <font>
      <b/>
      <sz val="14"/>
      <color theme="1"/>
      <name val="Calibri"/>
      <family val="2"/>
      <scheme val="minor"/>
    </font>
    <font>
      <b/>
      <i/>
      <sz val="9"/>
      <color rgb="FFFFFFFF"/>
      <name val="Soberana Sans Light"/>
      <family val="3"/>
    </font>
    <font>
      <b/>
      <sz val="10"/>
      <color rgb="FFFFFFFF"/>
      <name val="Soberana Sans Light"/>
      <family val="3"/>
    </font>
    <font>
      <b/>
      <sz val="12"/>
      <color theme="1"/>
      <name val="Arial"/>
      <family val="2"/>
    </font>
    <font>
      <b/>
      <sz val="12"/>
      <color theme="1"/>
      <name val="Times New Roman"/>
      <family val="1"/>
    </font>
    <font>
      <sz val="12"/>
      <color theme="1"/>
      <name val="Arial"/>
      <family val="2"/>
    </font>
    <font>
      <sz val="7"/>
      <color theme="1"/>
      <name val="Times New Roman"/>
      <family val="1"/>
    </font>
    <font>
      <sz val="16"/>
      <color rgb="FFFF0000"/>
      <name val="Arial"/>
      <family val="2"/>
    </font>
    <font>
      <sz val="10"/>
      <color theme="1"/>
      <name val="Times New Roman"/>
      <family val="1"/>
    </font>
    <font>
      <sz val="9"/>
      <color rgb="FFFFFFFF"/>
      <name val="Soberana Sans Light"/>
      <family val="3"/>
    </font>
    <font>
      <b/>
      <sz val="9"/>
      <color rgb="FF000000"/>
      <name val="Soberana Sans Light"/>
      <family val="3"/>
    </font>
    <font>
      <sz val="9"/>
      <color rgb="FFFF0000"/>
      <name val="Soberana Sans Light"/>
      <family val="3"/>
    </font>
    <font>
      <sz val="10"/>
      <color theme="1"/>
      <name val="Soberana Sans"/>
      <family val="3"/>
    </font>
    <font>
      <b/>
      <sz val="14"/>
      <color rgb="FFFF0000"/>
      <name val="Soberana Sans Light"/>
      <family val="3"/>
    </font>
    <font>
      <b/>
      <sz val="14"/>
      <color rgb="FFFF0000"/>
      <name val="Calibri"/>
      <family val="2"/>
      <scheme val="minor"/>
    </font>
    <font>
      <b/>
      <sz val="9"/>
      <color rgb="FFFF0000"/>
      <name val="Soberana Sans Light"/>
      <family val="3"/>
    </font>
    <font>
      <b/>
      <sz val="24"/>
      <name val="Soberana Sans Light"/>
      <family val="3"/>
    </font>
    <font>
      <sz val="9"/>
      <name val="Soberana Sans Light"/>
      <family val="3"/>
    </font>
    <font>
      <b/>
      <sz val="9"/>
      <name val="Soberana Sans Light"/>
      <family val="3"/>
    </font>
    <font>
      <sz val="11"/>
      <name val="Calibri"/>
      <family val="2"/>
      <scheme val="minor"/>
    </font>
    <font>
      <sz val="8"/>
      <name val="Soberana Sans Light"/>
      <family val="3"/>
    </font>
    <font>
      <sz val="14"/>
      <name val="Calibri"/>
      <family val="2"/>
      <scheme val="minor"/>
    </font>
    <font>
      <b/>
      <sz val="20"/>
      <name val="Soberana Sans Light"/>
      <family val="3"/>
    </font>
    <font>
      <sz val="11"/>
      <color theme="1"/>
      <name val="Calibri "/>
    </font>
    <font>
      <b/>
      <sz val="11"/>
      <color theme="1"/>
      <name val="Calibri "/>
    </font>
    <font>
      <sz val="11"/>
      <color theme="1"/>
      <name val="Soberana Sanz light"/>
    </font>
    <font>
      <b/>
      <sz val="11"/>
      <color theme="1"/>
      <name val="Soberana Sanz light"/>
    </font>
    <font>
      <i/>
      <sz val="11"/>
      <color theme="1"/>
      <name val="Soberana Sanz light"/>
    </font>
    <font>
      <sz val="10"/>
      <color theme="1"/>
      <name val="Arial"/>
      <family val="2"/>
    </font>
    <font>
      <b/>
      <sz val="12"/>
      <name val="Soberana Titular"/>
      <family val="3"/>
    </font>
    <font>
      <sz val="11"/>
      <name val="Soberana Sans"/>
      <family val="3"/>
    </font>
    <font>
      <b/>
      <sz val="11"/>
      <color rgb="FF000000"/>
      <name val="Soberana Sans"/>
      <family val="3"/>
    </font>
    <font>
      <sz val="11"/>
      <color rgb="FF000000"/>
      <name val="Soberana Sans"/>
      <family val="3"/>
    </font>
    <font>
      <sz val="11"/>
      <color theme="1"/>
      <name val="Soberana Sans"/>
      <family val="3"/>
    </font>
    <font>
      <sz val="7"/>
      <color rgb="FF000000"/>
      <name val="Arial"/>
      <family val="2"/>
    </font>
    <font>
      <sz val="11"/>
      <color theme="0"/>
      <name val="Soberana Sans"/>
      <family val="3"/>
    </font>
    <font>
      <b/>
      <sz val="11"/>
      <name val="Soberana Sans"/>
      <family val="3"/>
    </font>
    <font>
      <b/>
      <sz val="11"/>
      <color rgb="FF595959"/>
      <name val="Soberana Sans"/>
      <family val="3"/>
    </font>
    <font>
      <i/>
      <sz val="11"/>
      <color theme="1"/>
      <name val="Soberana Sans"/>
      <family val="3"/>
    </font>
    <font>
      <sz val="7"/>
      <color theme="1"/>
      <name val="Arial"/>
      <family val="2"/>
    </font>
  </fonts>
  <fills count="15">
    <fill>
      <patternFill patternType="none"/>
    </fill>
    <fill>
      <patternFill patternType="gray125"/>
    </fill>
    <fill>
      <patternFill patternType="solid">
        <fgColor rgb="FF00B050"/>
        <bgColor indexed="64"/>
      </patternFill>
    </fill>
    <fill>
      <patternFill patternType="solid">
        <fgColor rgb="FFD028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9BBB59"/>
        <bgColor indexed="64"/>
      </patternFill>
    </fill>
    <fill>
      <patternFill patternType="solid">
        <fgColor rgb="FFEAF1DD"/>
        <bgColor indexed="64"/>
      </patternFill>
    </fill>
    <fill>
      <patternFill patternType="solid">
        <fgColor theme="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B0F0"/>
        <bgColor indexed="64"/>
      </patternFill>
    </fill>
    <fill>
      <patternFill patternType="solid">
        <fgColor theme="9" tint="0.79998168889431442"/>
        <bgColor indexed="64"/>
      </patternFill>
    </fill>
    <fill>
      <patternFill patternType="solid">
        <fgColor rgb="FFC000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bottom style="medium">
        <color rgb="FF9BBB59"/>
      </bottom>
      <diagonal/>
    </border>
    <border>
      <left style="medium">
        <color rgb="FF9BBB59"/>
      </left>
      <right/>
      <top style="medium">
        <color rgb="FF9BBB59"/>
      </top>
      <bottom style="medium">
        <color rgb="FF9BBB59"/>
      </bottom>
      <diagonal/>
    </border>
    <border>
      <left/>
      <right/>
      <top style="medium">
        <color rgb="FF9BBB59"/>
      </top>
      <bottom style="medium">
        <color rgb="FF9BBB59"/>
      </bottom>
      <diagonal/>
    </border>
    <border>
      <left/>
      <right style="medium">
        <color rgb="FF9BBB59"/>
      </right>
      <top style="medium">
        <color rgb="FF9BBB59"/>
      </top>
      <bottom style="medium">
        <color rgb="FF9BBB59"/>
      </bottom>
      <diagonal/>
    </border>
    <border>
      <left style="medium">
        <color rgb="FFC2D69B"/>
      </left>
      <right style="medium">
        <color rgb="FFC2D69B"/>
      </right>
      <top/>
      <bottom style="medium">
        <color rgb="FFC2D69B"/>
      </bottom>
      <diagonal/>
    </border>
    <border>
      <left/>
      <right style="medium">
        <color rgb="FFC2D69B"/>
      </right>
      <top/>
      <bottom style="medium">
        <color rgb="FFC2D69B"/>
      </bottom>
      <diagonal/>
    </border>
    <border>
      <left style="medium">
        <color theme="9" tint="-0.24994659260841701"/>
      </left>
      <right style="medium">
        <color theme="9" tint="-0.24994659260841701"/>
      </right>
      <top style="medium">
        <color theme="9" tint="-0.24994659260841701"/>
      </top>
      <bottom style="medium">
        <color theme="9" tint="-0.24994659260841701"/>
      </bottom>
      <diagonal/>
    </border>
    <border>
      <left/>
      <right style="medium">
        <color theme="9" tint="-0.24994659260841701"/>
      </right>
      <top style="medium">
        <color theme="9" tint="-0.24994659260841701"/>
      </top>
      <bottom/>
      <diagonal/>
    </border>
    <border>
      <left/>
      <right style="medium">
        <color theme="9" tint="-0.24994659260841701"/>
      </right>
      <top/>
      <bottom/>
      <diagonal/>
    </border>
    <border>
      <left style="thin">
        <color rgb="FF92D050"/>
      </left>
      <right style="thin">
        <color rgb="FF92D050"/>
      </right>
      <top style="thin">
        <color rgb="FF92D050"/>
      </top>
      <bottom style="thin">
        <color rgb="FF92D050"/>
      </bottom>
      <diagonal/>
    </border>
    <border>
      <left/>
      <right/>
      <top style="thin">
        <color indexed="64"/>
      </top>
      <bottom/>
      <diagonal/>
    </border>
  </borders>
  <cellStyleXfs count="1">
    <xf numFmtId="0" fontId="0" fillId="0" borderId="0"/>
  </cellStyleXfs>
  <cellXfs count="324">
    <xf numFmtId="0" fontId="0" fillId="0" borderId="0" xfId="0"/>
    <xf numFmtId="0" fontId="2" fillId="0" borderId="0" xfId="0" applyFont="1"/>
    <xf numFmtId="0" fontId="1" fillId="0" borderId="0" xfId="0" applyFont="1" applyAlignment="1">
      <alignment vertical="center"/>
    </xf>
    <xf numFmtId="0" fontId="2"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5" fillId="0" borderId="0" xfId="0" applyFont="1" applyAlignment="1">
      <alignment horizontal="center" vertical="center"/>
    </xf>
    <xf numFmtId="0" fontId="5" fillId="0" borderId="0" xfId="0" applyFont="1" applyAlignment="1">
      <alignment horizontal="center" vertical="center" wrapText="1"/>
    </xf>
    <xf numFmtId="0" fontId="8" fillId="0" borderId="0" xfId="0" applyFont="1" applyAlignment="1">
      <alignment horizontal="center"/>
    </xf>
    <xf numFmtId="0" fontId="8" fillId="0" borderId="0" xfId="0" applyFont="1" applyAlignment="1">
      <alignment horizontal="center" vertical="center"/>
    </xf>
    <xf numFmtId="0" fontId="8" fillId="0" borderId="0" xfId="0" applyFont="1"/>
    <xf numFmtId="0" fontId="7" fillId="0" borderId="0" xfId="0" applyFont="1" applyAlignment="1">
      <alignment horizontal="center" vertical="center"/>
    </xf>
    <xf numFmtId="0" fontId="4" fillId="0" borderId="0" xfId="0" applyFont="1" applyFill="1"/>
    <xf numFmtId="0" fontId="5" fillId="0" borderId="0" xfId="0" applyFont="1" applyFill="1" applyAlignment="1">
      <alignment horizontal="center" vertical="center" textRotation="90"/>
    </xf>
    <xf numFmtId="0" fontId="0" fillId="0" borderId="0" xfId="0" applyFill="1" applyBorder="1"/>
    <xf numFmtId="0" fontId="6" fillId="2" borderId="2" xfId="0" applyFont="1" applyFill="1" applyBorder="1" applyAlignment="1">
      <alignment horizontal="center" vertical="center"/>
    </xf>
    <xf numFmtId="0" fontId="7" fillId="0" borderId="0" xfId="0" applyFont="1"/>
    <xf numFmtId="0" fontId="18" fillId="0" borderId="0" xfId="0" applyFont="1"/>
    <xf numFmtId="0" fontId="4" fillId="0" borderId="0" xfId="0" applyFont="1"/>
    <xf numFmtId="0" fontId="7" fillId="0" borderId="1" xfId="0" applyFont="1" applyBorder="1" applyAlignment="1">
      <alignment horizontal="center" vertical="center"/>
    </xf>
    <xf numFmtId="0" fontId="7" fillId="0" borderId="0" xfId="0" applyFont="1" applyBorder="1"/>
    <xf numFmtId="0" fontId="19" fillId="0" borderId="0" xfId="0" applyFont="1" applyFill="1" applyBorder="1" applyAlignment="1">
      <alignment horizontal="center" vertical="center"/>
    </xf>
    <xf numFmtId="0" fontId="18"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25" fillId="3" borderId="1" xfId="0" applyFont="1" applyFill="1" applyBorder="1" applyAlignment="1">
      <alignment horizontal="center" vertical="center"/>
    </xf>
    <xf numFmtId="0" fontId="18" fillId="0" borderId="0" xfId="0" applyFont="1" applyAlignment="1">
      <alignment horizontal="center" vertical="center"/>
    </xf>
    <xf numFmtId="0" fontId="7" fillId="3" borderId="1" xfId="0" applyFont="1" applyFill="1" applyBorder="1" applyAlignment="1">
      <alignment horizontal="center" vertical="center" wrapText="1"/>
    </xf>
    <xf numFmtId="0" fontId="26" fillId="3" borderId="1" xfId="0" applyFont="1" applyFill="1" applyBorder="1" applyAlignment="1">
      <alignment horizontal="center" vertical="center"/>
    </xf>
    <xf numFmtId="0" fontId="9" fillId="2" borderId="1" xfId="0" applyFont="1" applyFill="1" applyBorder="1" applyAlignment="1">
      <alignment horizontal="center" vertical="center"/>
    </xf>
    <xf numFmtId="0" fontId="28"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6" fillId="2" borderId="2" xfId="0" applyFont="1" applyFill="1" applyBorder="1" applyAlignment="1">
      <alignment horizontal="center" vertical="center"/>
    </xf>
    <xf numFmtId="0" fontId="7" fillId="0" borderId="1" xfId="0" applyFont="1" applyBorder="1" applyAlignment="1">
      <alignment horizontal="center" vertical="center" wrapText="1"/>
    </xf>
    <xf numFmtId="0" fontId="25" fillId="3" borderId="1" xfId="0" applyFont="1" applyFill="1" applyBorder="1" applyAlignment="1">
      <alignment horizontal="center" vertical="center"/>
    </xf>
    <xf numFmtId="0" fontId="29" fillId="2" borderId="1" xfId="0" applyFont="1" applyFill="1" applyBorder="1" applyAlignment="1">
      <alignment horizontal="center" vertical="center" wrapText="1"/>
    </xf>
    <xf numFmtId="0" fontId="30" fillId="3" borderId="1" xfId="0" applyFont="1" applyFill="1" applyBorder="1" applyAlignment="1">
      <alignment horizontal="center" vertical="center"/>
    </xf>
    <xf numFmtId="0" fontId="7" fillId="0" borderId="0" xfId="0" applyFont="1" applyAlignment="1">
      <alignment horizontal="center" wrapText="1"/>
    </xf>
    <xf numFmtId="1" fontId="27" fillId="0" borderId="1" xfId="0" applyNumberFormat="1" applyFont="1" applyFill="1" applyBorder="1" applyAlignment="1">
      <alignment horizontal="center" vertical="center" wrapText="1"/>
    </xf>
    <xf numFmtId="0" fontId="0" fillId="0" borderId="0" xfId="0" applyFill="1" applyBorder="1" applyAlignment="1">
      <alignment vertical="center" wrapText="1"/>
    </xf>
    <xf numFmtId="0" fontId="33" fillId="6" borderId="15" xfId="0" applyFont="1" applyFill="1" applyBorder="1" applyAlignment="1">
      <alignment horizontal="center" vertical="center" wrapText="1"/>
    </xf>
    <xf numFmtId="0" fontId="33" fillId="6" borderId="16" xfId="0" applyFont="1" applyFill="1" applyBorder="1" applyAlignment="1">
      <alignment horizontal="center" vertical="center" wrapText="1"/>
    </xf>
    <xf numFmtId="0" fontId="33" fillId="6" borderId="17" xfId="0" applyFont="1" applyFill="1" applyBorder="1" applyAlignment="1">
      <alignment horizontal="center" vertical="center" wrapText="1"/>
    </xf>
    <xf numFmtId="0" fontId="12" fillId="7" borderId="18" xfId="0" applyFont="1" applyFill="1" applyBorder="1" applyAlignment="1">
      <alignment horizontal="center" vertical="center" wrapText="1"/>
    </xf>
    <xf numFmtId="0" fontId="8" fillId="7" borderId="19" xfId="0" applyFont="1" applyFill="1" applyBorder="1" applyAlignment="1">
      <alignment horizontal="center" vertical="center" wrapText="1"/>
    </xf>
    <xf numFmtId="0" fontId="12"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36" fillId="0" borderId="0" xfId="0" applyFont="1" applyAlignment="1">
      <alignment horizontal="justify" vertical="center"/>
    </xf>
    <xf numFmtId="0" fontId="36" fillId="0" borderId="0" xfId="0" applyFont="1" applyAlignment="1">
      <alignment horizontal="left" vertical="justify"/>
    </xf>
    <xf numFmtId="0" fontId="0" fillId="0" borderId="0" xfId="0" applyAlignment="1">
      <alignment horizontal="left" vertical="justify"/>
    </xf>
    <xf numFmtId="0" fontId="34" fillId="0" borderId="0" xfId="0" applyFont="1" applyAlignment="1">
      <alignment horizontal="left" vertical="center"/>
    </xf>
    <xf numFmtId="0" fontId="0" fillId="0" borderId="0" xfId="0" applyAlignment="1">
      <alignment horizontal="left"/>
    </xf>
    <xf numFmtId="0" fontId="40" fillId="9"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9" fontId="11" fillId="10" borderId="20" xfId="0" applyNumberFormat="1" applyFont="1" applyFill="1" applyBorder="1" applyAlignment="1">
      <alignment horizontal="center" vertical="center" wrapText="1"/>
    </xf>
    <xf numFmtId="164" fontId="0" fillId="0" borderId="0" xfId="0" applyNumberFormat="1" applyFill="1" applyBorder="1"/>
    <xf numFmtId="9" fontId="6" fillId="0" borderId="0" xfId="0" applyNumberFormat="1" applyFont="1" applyFill="1" applyBorder="1" applyAlignment="1">
      <alignment horizontal="center" vertical="center" wrapText="1"/>
    </xf>
    <xf numFmtId="9" fontId="11" fillId="8" borderId="20" xfId="0" applyNumberFormat="1" applyFont="1" applyFill="1" applyBorder="1" applyAlignment="1">
      <alignment horizontal="center" vertical="center" wrapText="1"/>
    </xf>
    <xf numFmtId="10" fontId="0" fillId="0" borderId="0" xfId="0" applyNumberFormat="1" applyFill="1" applyBorder="1"/>
    <xf numFmtId="9" fontId="0" fillId="0" borderId="0" xfId="0" applyNumberFormat="1" applyFill="1" applyBorder="1"/>
    <xf numFmtId="0" fontId="0" fillId="0" borderId="0" xfId="0" applyBorder="1" applyAlignment="1">
      <alignment horizontal="center"/>
    </xf>
    <xf numFmtId="0" fontId="32" fillId="6" borderId="23" xfId="0" applyFont="1" applyFill="1" applyBorder="1" applyAlignment="1">
      <alignment horizontal="center" vertical="center"/>
    </xf>
    <xf numFmtId="0" fontId="32" fillId="6" borderId="23" xfId="0" applyFont="1" applyFill="1" applyBorder="1" applyAlignment="1">
      <alignment horizontal="center" vertical="center" wrapText="1"/>
    </xf>
    <xf numFmtId="0" fontId="0" fillId="13" borderId="23" xfId="0" applyFill="1" applyBorder="1" applyAlignment="1">
      <alignment vertical="center"/>
    </xf>
    <xf numFmtId="0" fontId="0" fillId="0" borderId="23" xfId="0" applyBorder="1" applyAlignment="1">
      <alignment vertical="center"/>
    </xf>
    <xf numFmtId="0" fontId="0" fillId="0" borderId="20" xfId="0" applyBorder="1" applyAlignment="1">
      <alignment vertical="center"/>
    </xf>
    <xf numFmtId="2" fontId="5" fillId="0" borderId="0" xfId="0" applyNumberFormat="1" applyFont="1" applyAlignment="1">
      <alignment horizontal="center" vertical="center"/>
    </xf>
    <xf numFmtId="2" fontId="46" fillId="0" borderId="4" xfId="0" applyNumberFormat="1" applyFont="1" applyBorder="1" applyAlignment="1">
      <alignment horizontal="center" vertical="center"/>
    </xf>
    <xf numFmtId="2" fontId="46" fillId="0" borderId="1" xfId="0" applyNumberFormat="1" applyFont="1" applyFill="1" applyBorder="1" applyAlignment="1">
      <alignment horizontal="center" vertical="center"/>
    </xf>
    <xf numFmtId="0" fontId="26" fillId="0" borderId="1" xfId="0" applyFont="1" applyFill="1" applyBorder="1" applyAlignment="1">
      <alignment horizontal="center" vertical="center" textRotation="90"/>
    </xf>
    <xf numFmtId="0" fontId="48" fillId="0" borderId="1" xfId="0" applyFont="1" applyFill="1" applyBorder="1" applyAlignment="1">
      <alignment horizontal="center" vertical="center" wrapText="1"/>
    </xf>
    <xf numFmtId="0" fontId="48" fillId="0" borderId="1" xfId="0" applyFont="1" applyFill="1" applyBorder="1" applyAlignment="1">
      <alignment horizontal="center" vertical="center"/>
    </xf>
    <xf numFmtId="0" fontId="48" fillId="3" borderId="1" xfId="0" applyFont="1" applyFill="1" applyBorder="1" applyAlignment="1">
      <alignment horizontal="center" vertical="center"/>
    </xf>
    <xf numFmtId="0" fontId="50" fillId="0" borderId="0" xfId="0" applyFont="1"/>
    <xf numFmtId="0" fontId="26" fillId="0" borderId="1" xfId="0" applyFont="1" applyFill="1" applyBorder="1" applyAlignment="1">
      <alignment vertical="center" textRotation="90"/>
    </xf>
    <xf numFmtId="0" fontId="48" fillId="8" borderId="1" xfId="0" applyFont="1" applyFill="1" applyBorder="1" applyAlignment="1">
      <alignment horizontal="center" vertical="center" wrapText="1"/>
    </xf>
    <xf numFmtId="0" fontId="49" fillId="3" borderId="1" xfId="0" applyFont="1" applyFill="1" applyBorder="1" applyAlignment="1">
      <alignment horizontal="center" vertical="center"/>
    </xf>
    <xf numFmtId="0" fontId="48" fillId="0" borderId="1" xfId="0" applyFont="1" applyFill="1" applyBorder="1" applyAlignment="1">
      <alignment horizontal="left" vertical="center" wrapText="1"/>
    </xf>
    <xf numFmtId="0" fontId="24" fillId="0" borderId="1" xfId="0" applyFont="1" applyFill="1" applyBorder="1" applyAlignment="1">
      <alignment vertical="center" textRotation="90"/>
    </xf>
    <xf numFmtId="2" fontId="48" fillId="0" borderId="1" xfId="0" applyNumberFormat="1" applyFont="1" applyFill="1" applyBorder="1" applyAlignment="1">
      <alignment horizontal="center" vertical="center"/>
    </xf>
    <xf numFmtId="0" fontId="51" fillId="0" borderId="1" xfId="0" applyFont="1" applyFill="1" applyBorder="1" applyAlignment="1">
      <alignment horizontal="center" vertical="center" wrapText="1"/>
    </xf>
    <xf numFmtId="0" fontId="48" fillId="0" borderId="1" xfId="0" quotePrefix="1" applyFont="1" applyFill="1" applyBorder="1" applyAlignment="1">
      <alignment horizontal="left" vertical="center" wrapText="1"/>
    </xf>
    <xf numFmtId="0" fontId="10" fillId="11"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48" fillId="8" borderId="1" xfId="0" quotePrefix="1" applyFont="1" applyFill="1" applyBorder="1" applyAlignment="1">
      <alignment horizontal="left" vertical="center" wrapText="1"/>
    </xf>
    <xf numFmtId="0" fontId="52" fillId="0" borderId="0" xfId="0" applyFont="1"/>
    <xf numFmtId="0" fontId="10" fillId="12" borderId="1" xfId="0" applyFont="1" applyFill="1" applyBorder="1" applyAlignment="1">
      <alignment horizontal="center" vertical="center" wrapText="1"/>
    </xf>
    <xf numFmtId="0" fontId="25" fillId="0" borderId="1" xfId="0" quotePrefix="1" applyFont="1" applyFill="1" applyBorder="1" applyAlignment="1">
      <alignment horizontal="left" vertical="center" wrapText="1"/>
    </xf>
    <xf numFmtId="0" fontId="10" fillId="0" borderId="1" xfId="0" applyFont="1" applyFill="1" applyBorder="1" applyAlignment="1">
      <alignment horizontal="center" vertical="center" wrapText="1"/>
    </xf>
    <xf numFmtId="0" fontId="53" fillId="0" borderId="0" xfId="0" applyFont="1" applyFill="1" applyBorder="1" applyAlignment="1">
      <alignment vertical="center"/>
    </xf>
    <xf numFmtId="0" fontId="50" fillId="0" borderId="0" xfId="0" applyFont="1" applyFill="1" applyBorder="1"/>
    <xf numFmtId="2" fontId="48" fillId="2" borderId="1" xfId="0" applyNumberFormat="1" applyFont="1" applyFill="1" applyBorder="1" applyAlignment="1">
      <alignment horizontal="center" vertical="center"/>
    </xf>
    <xf numFmtId="0" fontId="45" fillId="0" borderId="0" xfId="0" applyFont="1"/>
    <xf numFmtId="0" fontId="48" fillId="10" borderId="1" xfId="0" applyFont="1" applyFill="1" applyBorder="1" applyAlignment="1">
      <alignment horizontal="center" vertical="center"/>
    </xf>
    <xf numFmtId="2" fontId="48" fillId="10" borderId="1" xfId="0" applyNumberFormat="1" applyFont="1" applyFill="1" applyBorder="1" applyAlignment="1">
      <alignment horizontal="center" vertical="center"/>
    </xf>
    <xf numFmtId="0" fontId="48" fillId="10" borderId="1" xfId="0" applyFont="1" applyFill="1" applyBorder="1" applyAlignment="1">
      <alignment vertical="center"/>
    </xf>
    <xf numFmtId="2" fontId="45" fillId="0" borderId="0" xfId="0" applyNumberFormat="1" applyFont="1"/>
    <xf numFmtId="165" fontId="48" fillId="0" borderId="1" xfId="0" applyNumberFormat="1" applyFont="1" applyFill="1" applyBorder="1" applyAlignment="1">
      <alignment horizontal="center" vertical="center"/>
    </xf>
    <xf numFmtId="1" fontId="48" fillId="0" borderId="1" xfId="0" applyNumberFormat="1" applyFont="1" applyFill="1" applyBorder="1" applyAlignment="1">
      <alignment horizontal="center" vertical="center"/>
    </xf>
    <xf numFmtId="0" fontId="48" fillId="0" borderId="2" xfId="0" applyFont="1" applyFill="1" applyBorder="1" applyAlignment="1">
      <alignment vertical="center" wrapText="1"/>
    </xf>
    <xf numFmtId="0" fontId="48" fillId="0" borderId="3" xfId="0" applyFont="1" applyFill="1" applyBorder="1" applyAlignment="1">
      <alignment vertical="center" wrapText="1"/>
    </xf>
    <xf numFmtId="0" fontId="48" fillId="0" borderId="13" xfId="0" applyFont="1" applyFill="1" applyBorder="1" applyAlignment="1">
      <alignment vertical="center" wrapText="1"/>
    </xf>
    <xf numFmtId="9" fontId="0" fillId="0" borderId="0" xfId="0" applyNumberFormat="1"/>
    <xf numFmtId="9" fontId="54" fillId="13" borderId="23" xfId="0" applyNumberFormat="1" applyFont="1" applyFill="1" applyBorder="1" applyAlignment="1">
      <alignment horizontal="center" vertical="center"/>
    </xf>
    <xf numFmtId="1" fontId="54" fillId="13" borderId="23" xfId="0" applyNumberFormat="1" applyFont="1" applyFill="1" applyBorder="1" applyAlignment="1">
      <alignment horizontal="center" vertical="center"/>
    </xf>
    <xf numFmtId="9" fontId="54" fillId="8" borderId="23" xfId="0" applyNumberFormat="1" applyFont="1" applyFill="1" applyBorder="1" applyAlignment="1">
      <alignment horizontal="center" vertical="center"/>
    </xf>
    <xf numFmtId="1" fontId="54" fillId="8" borderId="23" xfId="0" applyNumberFormat="1" applyFont="1" applyFill="1" applyBorder="1" applyAlignment="1">
      <alignment horizontal="center" vertical="center"/>
    </xf>
    <xf numFmtId="9" fontId="55" fillId="13" borderId="23" xfId="0" applyNumberFormat="1" applyFont="1" applyFill="1" applyBorder="1" applyAlignment="1">
      <alignment horizontal="center" vertical="center"/>
    </xf>
    <xf numFmtId="0" fontId="18" fillId="13" borderId="23" xfId="0" applyFont="1" applyFill="1" applyBorder="1" applyAlignment="1">
      <alignment horizontal="center" vertical="center"/>
    </xf>
    <xf numFmtId="0" fontId="55" fillId="13" borderId="23" xfId="0" applyFont="1" applyFill="1" applyBorder="1" applyAlignment="1">
      <alignment horizontal="center" vertical="center"/>
    </xf>
    <xf numFmtId="0" fontId="11" fillId="8" borderId="20" xfId="0" applyFont="1" applyFill="1" applyBorder="1" applyAlignment="1">
      <alignment horizontal="center" vertical="center" wrapText="1"/>
    </xf>
    <xf numFmtId="2" fontId="11" fillId="10" borderId="20" xfId="0" applyNumberFormat="1" applyFont="1" applyFill="1" applyBorder="1" applyAlignment="1">
      <alignment horizontal="center" vertical="center" wrapText="1"/>
    </xf>
    <xf numFmtId="2" fontId="11" fillId="0" borderId="20" xfId="0" applyNumberFormat="1" applyFont="1" applyBorder="1" applyAlignment="1">
      <alignment horizontal="center" vertical="center" wrapText="1"/>
    </xf>
    <xf numFmtId="0" fontId="48" fillId="11" borderId="1" xfId="0" quotePrefix="1" applyFont="1" applyFill="1" applyBorder="1" applyAlignment="1">
      <alignment horizontal="left" vertical="center" wrapText="1"/>
    </xf>
    <xf numFmtId="0" fontId="6" fillId="2" borderId="2" xfId="0" applyFont="1" applyFill="1" applyBorder="1" applyAlignment="1">
      <alignment horizontal="center" vertical="center"/>
    </xf>
    <xf numFmtId="0" fontId="56" fillId="0" borderId="0" xfId="0" applyFont="1"/>
    <xf numFmtId="0" fontId="57" fillId="0" borderId="0" xfId="0" applyFont="1" applyAlignment="1">
      <alignment horizontal="center"/>
    </xf>
    <xf numFmtId="0" fontId="56" fillId="0" borderId="0" xfId="0" applyFont="1" applyAlignment="1">
      <alignment horizontal="left"/>
    </xf>
    <xf numFmtId="0" fontId="57" fillId="0" borderId="0" xfId="0" applyFont="1"/>
    <xf numFmtId="0" fontId="57" fillId="4" borderId="1" xfId="0" applyFont="1" applyFill="1" applyBorder="1" applyAlignment="1">
      <alignment horizontal="center" vertical="center" wrapText="1"/>
    </xf>
    <xf numFmtId="9" fontId="56" fillId="0" borderId="1" xfId="0" applyNumberFormat="1" applyFont="1" applyBorder="1" applyAlignment="1">
      <alignment horizontal="center" vertical="center" wrapText="1"/>
    </xf>
    <xf numFmtId="9" fontId="56" fillId="0" borderId="2" xfId="0" applyNumberFormat="1" applyFont="1" applyBorder="1" applyAlignment="1">
      <alignment horizontal="center" vertical="center" wrapText="1"/>
    </xf>
    <xf numFmtId="9" fontId="59" fillId="0" borderId="1" xfId="0" applyNumberFormat="1" applyFont="1" applyBorder="1" applyAlignment="1">
      <alignment horizontal="center" vertical="center" wrapText="1"/>
    </xf>
    <xf numFmtId="0" fontId="1" fillId="8" borderId="0" xfId="0" applyFont="1" applyFill="1" applyAlignment="1">
      <alignment vertical="center"/>
    </xf>
    <xf numFmtId="0" fontId="0" fillId="8" borderId="0" xfId="0" applyFont="1" applyFill="1" applyAlignment="1">
      <alignment vertical="center"/>
    </xf>
    <xf numFmtId="0" fontId="2" fillId="8" borderId="0" xfId="0" applyFont="1" applyFill="1"/>
    <xf numFmtId="0" fontId="0" fillId="8" borderId="0" xfId="0" applyFill="1"/>
    <xf numFmtId="0" fontId="63" fillId="0" borderId="1" xfId="0" applyFont="1" applyBorder="1" applyAlignment="1">
      <alignment horizontal="center" vertical="center" wrapText="1"/>
    </xf>
    <xf numFmtId="0" fontId="64" fillId="8" borderId="1" xfId="0" applyFont="1" applyFill="1" applyBorder="1"/>
    <xf numFmtId="0" fontId="65" fillId="0" borderId="0" xfId="0" applyFont="1" applyBorder="1" applyAlignment="1">
      <alignment vertical="center" wrapText="1"/>
    </xf>
    <xf numFmtId="0" fontId="2" fillId="8" borderId="0" xfId="0" applyFont="1" applyFill="1" applyAlignment="1">
      <alignment wrapText="1"/>
    </xf>
    <xf numFmtId="0" fontId="3" fillId="8" borderId="0" xfId="0" applyFont="1" applyFill="1" applyAlignment="1">
      <alignment wrapText="1"/>
    </xf>
    <xf numFmtId="0" fontId="68" fillId="13" borderId="1" xfId="0" applyFont="1" applyFill="1" applyBorder="1" applyAlignment="1">
      <alignment horizontal="center" vertical="center" wrapText="1"/>
    </xf>
    <xf numFmtId="0" fontId="68" fillId="13" borderId="1" xfId="0" applyFont="1" applyFill="1" applyBorder="1" applyAlignment="1">
      <alignment horizontal="center" vertical="center"/>
    </xf>
    <xf numFmtId="0" fontId="64" fillId="8" borderId="1" xfId="0" applyFont="1" applyFill="1" applyBorder="1" applyAlignment="1">
      <alignment horizontal="center" vertical="center" wrapText="1"/>
    </xf>
    <xf numFmtId="0" fontId="64" fillId="8" borderId="1" xfId="0" applyFont="1" applyFill="1" applyBorder="1" applyAlignment="1">
      <alignment wrapText="1"/>
    </xf>
    <xf numFmtId="0" fontId="67" fillId="8" borderId="1" xfId="0" applyFont="1" applyFill="1" applyBorder="1" applyAlignment="1">
      <alignment vertical="center" wrapText="1"/>
    </xf>
    <xf numFmtId="0" fontId="67" fillId="8" borderId="0" xfId="0" applyFont="1" applyFill="1" applyBorder="1" applyAlignment="1">
      <alignment horizontal="left" vertical="center" wrapText="1"/>
    </xf>
    <xf numFmtId="0" fontId="64" fillId="8" borderId="0" xfId="0" applyFont="1" applyFill="1" applyBorder="1" applyAlignment="1">
      <alignment horizontal="left" vertical="center" wrapText="1"/>
    </xf>
    <xf numFmtId="0" fontId="64" fillId="8" borderId="0" xfId="0" applyFont="1" applyFill="1" applyBorder="1" applyAlignment="1">
      <alignment horizontal="left" wrapText="1"/>
    </xf>
    <xf numFmtId="0" fontId="64" fillId="8" borderId="0" xfId="0" applyFont="1" applyFill="1" applyAlignment="1">
      <alignment horizontal="left" wrapText="1"/>
    </xf>
    <xf numFmtId="0" fontId="67" fillId="8" borderId="0" xfId="0" applyFont="1" applyFill="1" applyBorder="1" applyAlignment="1">
      <alignment vertical="center" wrapText="1"/>
    </xf>
    <xf numFmtId="0" fontId="64" fillId="8" borderId="0" xfId="0" applyFont="1" applyFill="1"/>
    <xf numFmtId="0" fontId="64" fillId="8" borderId="0" xfId="0" applyFont="1" applyFill="1" applyBorder="1" applyAlignment="1">
      <alignment vertical="center" wrapText="1"/>
    </xf>
    <xf numFmtId="0" fontId="43" fillId="8" borderId="0" xfId="0" applyFont="1" applyFill="1" applyAlignment="1">
      <alignment wrapText="1"/>
    </xf>
    <xf numFmtId="0" fontId="43" fillId="8" borderId="0" xfId="0" applyFont="1" applyFill="1"/>
    <xf numFmtId="0" fontId="65" fillId="0" borderId="0" xfId="0" applyFont="1" applyBorder="1" applyAlignment="1">
      <alignment vertical="center"/>
    </xf>
    <xf numFmtId="0" fontId="63" fillId="0" borderId="1" xfId="0" applyFont="1" applyBorder="1" applyAlignment="1">
      <alignment vertical="top" wrapText="1"/>
    </xf>
    <xf numFmtId="0" fontId="65" fillId="0" borderId="1" xfId="0" applyFont="1" applyBorder="1" applyAlignment="1">
      <alignment horizontal="left" vertical="center"/>
    </xf>
    <xf numFmtId="0" fontId="63" fillId="0" borderId="1" xfId="0" applyFont="1" applyBorder="1" applyAlignment="1">
      <alignment horizontal="left" vertical="center"/>
    </xf>
    <xf numFmtId="0" fontId="63" fillId="0" borderId="1" xfId="0" applyFont="1" applyBorder="1" applyAlignment="1">
      <alignment horizontal="center" vertical="center"/>
    </xf>
    <xf numFmtId="0" fontId="70" fillId="0" borderId="0" xfId="0" applyFont="1" applyBorder="1" applyAlignment="1">
      <alignment horizontal="justify" vertical="center" wrapText="1"/>
    </xf>
    <xf numFmtId="0" fontId="65" fillId="0" borderId="0" xfId="0" applyFont="1" applyBorder="1" applyAlignment="1">
      <alignment horizontal="justify" vertical="center" wrapText="1"/>
    </xf>
    <xf numFmtId="0" fontId="58" fillId="0" borderId="12" xfId="0" applyFont="1" applyBorder="1" applyAlignment="1">
      <alignment horizontal="left"/>
    </xf>
    <xf numFmtId="0" fontId="57" fillId="2" borderId="2" xfId="0" applyFont="1" applyFill="1" applyBorder="1" applyAlignment="1">
      <alignment horizontal="center" vertical="center" wrapText="1"/>
    </xf>
    <xf numFmtId="0" fontId="22" fillId="0" borderId="0" xfId="0" applyFont="1" applyAlignment="1">
      <alignment horizontal="right" vertical="center"/>
    </xf>
    <xf numFmtId="0" fontId="7" fillId="0" borderId="0" xfId="0" applyFont="1" applyFill="1" applyAlignment="1">
      <alignment horizontal="justify" vertical="justify" wrapText="1"/>
    </xf>
    <xf numFmtId="0" fontId="22" fillId="4" borderId="0" xfId="0" applyFont="1" applyFill="1" applyAlignment="1">
      <alignment horizontal="center" vertical="center"/>
    </xf>
    <xf numFmtId="0" fontId="57" fillId="4" borderId="5" xfId="0" applyFont="1" applyFill="1" applyBorder="1" applyAlignment="1">
      <alignment horizontal="center" vertical="center" wrapText="1"/>
    </xf>
    <xf numFmtId="0" fontId="57" fillId="4" borderId="4" xfId="0" applyFont="1" applyFill="1" applyBorder="1" applyAlignment="1">
      <alignment horizontal="center" vertical="center" wrapText="1"/>
    </xf>
    <xf numFmtId="0" fontId="57" fillId="4" borderId="6" xfId="0" applyFont="1" applyFill="1" applyBorder="1" applyAlignment="1">
      <alignment horizontal="center" vertical="center" wrapText="1"/>
    </xf>
    <xf numFmtId="0" fontId="57" fillId="0" borderId="5" xfId="0" applyFont="1" applyBorder="1" applyAlignment="1">
      <alignment horizontal="center" vertical="center" wrapText="1"/>
    </xf>
    <xf numFmtId="0" fontId="57" fillId="0" borderId="4" xfId="0" applyFont="1" applyBorder="1" applyAlignment="1">
      <alignment horizontal="center" vertical="center" wrapText="1"/>
    </xf>
    <xf numFmtId="0" fontId="56" fillId="0" borderId="5" xfId="0" applyFont="1" applyBorder="1" applyAlignment="1">
      <alignment horizontal="center" vertical="center" wrapText="1"/>
    </xf>
    <xf numFmtId="0" fontId="56" fillId="0" borderId="6" xfId="0" applyFont="1" applyBorder="1" applyAlignment="1">
      <alignment horizontal="center" vertical="center" wrapText="1"/>
    </xf>
    <xf numFmtId="0" fontId="56" fillId="0" borderId="4" xfId="0" applyFont="1" applyBorder="1" applyAlignment="1">
      <alignment horizontal="center" vertical="center" wrapText="1"/>
    </xf>
    <xf numFmtId="0" fontId="56" fillId="0" borderId="5" xfId="0" applyFont="1" applyBorder="1" applyAlignment="1">
      <alignment horizontal="justify" vertical="justify"/>
    </xf>
    <xf numFmtId="0" fontId="56" fillId="0" borderId="6" xfId="0" applyFont="1" applyBorder="1" applyAlignment="1">
      <alignment horizontal="justify" vertical="justify"/>
    </xf>
    <xf numFmtId="0" fontId="56" fillId="0" borderId="4" xfId="0" applyFont="1" applyBorder="1" applyAlignment="1">
      <alignment horizontal="justify" vertical="justify"/>
    </xf>
    <xf numFmtId="0" fontId="56" fillId="0" borderId="5" xfId="0" applyFont="1" applyBorder="1" applyAlignment="1">
      <alignment horizontal="center" vertical="center"/>
    </xf>
    <xf numFmtId="0" fontId="56" fillId="0" borderId="6" xfId="0" applyFont="1" applyBorder="1" applyAlignment="1">
      <alignment horizontal="center" vertical="center"/>
    </xf>
    <xf numFmtId="0" fontId="56" fillId="0" borderId="4" xfId="0" applyFont="1" applyBorder="1" applyAlignment="1">
      <alignment horizontal="center" vertical="center"/>
    </xf>
    <xf numFmtId="0" fontId="57" fillId="0" borderId="7" xfId="0" applyFont="1" applyBorder="1" applyAlignment="1">
      <alignment horizontal="center" vertical="center" wrapText="1"/>
    </xf>
    <xf numFmtId="0" fontId="57" fillId="0" borderId="8" xfId="0" applyFont="1" applyBorder="1" applyAlignment="1">
      <alignment horizontal="center" vertical="center" wrapText="1"/>
    </xf>
    <xf numFmtId="0" fontId="56" fillId="0" borderId="7" xfId="0" applyFont="1" applyBorder="1" applyAlignment="1">
      <alignment horizontal="center" vertical="center"/>
    </xf>
    <xf numFmtId="0" fontId="56" fillId="0" borderId="24" xfId="0" applyFont="1" applyBorder="1" applyAlignment="1">
      <alignment horizontal="center" vertical="center"/>
    </xf>
    <xf numFmtId="0" fontId="56" fillId="0" borderId="8" xfId="0" applyFont="1" applyBorder="1" applyAlignment="1">
      <alignment horizontal="center" vertical="center"/>
    </xf>
    <xf numFmtId="0" fontId="56" fillId="0" borderId="7" xfId="0" applyFont="1" applyBorder="1" applyAlignment="1">
      <alignment horizontal="justify" vertical="justify"/>
    </xf>
    <xf numFmtId="0" fontId="56" fillId="0" borderId="24" xfId="0" applyFont="1" applyBorder="1" applyAlignment="1">
      <alignment horizontal="justify" vertical="justify"/>
    </xf>
    <xf numFmtId="0" fontId="56" fillId="0" borderId="8" xfId="0" applyFont="1" applyBorder="1" applyAlignment="1">
      <alignment horizontal="justify" vertical="justify"/>
    </xf>
    <xf numFmtId="0" fontId="59" fillId="0" borderId="1" xfId="0" applyFont="1" applyBorder="1" applyAlignment="1">
      <alignment horizontal="center" vertical="center" wrapText="1"/>
    </xf>
    <xf numFmtId="0" fontId="56" fillId="0" borderId="1" xfId="0" applyFont="1" applyBorder="1" applyAlignment="1">
      <alignment horizontal="justify" vertical="justify"/>
    </xf>
    <xf numFmtId="0" fontId="57" fillId="0" borderId="1" xfId="0" applyFont="1" applyBorder="1" applyAlignment="1">
      <alignment horizontal="center" vertical="center" wrapText="1"/>
    </xf>
    <xf numFmtId="0" fontId="56" fillId="0" borderId="1" xfId="0" applyFont="1" applyBorder="1" applyAlignment="1">
      <alignment horizontal="center" vertical="center"/>
    </xf>
    <xf numFmtId="0" fontId="64" fillId="0" borderId="1" xfId="0" applyFont="1" applyBorder="1" applyAlignment="1">
      <alignment horizontal="left" vertical="center" wrapText="1"/>
    </xf>
    <xf numFmtId="0" fontId="64" fillId="8" borderId="1" xfId="0" applyFont="1" applyFill="1" applyBorder="1" applyAlignment="1">
      <alignment horizontal="center"/>
    </xf>
    <xf numFmtId="0" fontId="64" fillId="8" borderId="1" xfId="0" applyFont="1" applyFill="1" applyBorder="1" applyAlignment="1">
      <alignment horizontal="center" vertical="center"/>
    </xf>
    <xf numFmtId="0" fontId="63" fillId="0" borderId="1" xfId="0" applyFont="1" applyBorder="1" applyAlignment="1">
      <alignment horizontal="center" vertical="center"/>
    </xf>
    <xf numFmtId="0" fontId="63" fillId="0" borderId="1" xfId="0" applyFont="1" applyBorder="1" applyAlignment="1">
      <alignment horizontal="left" vertical="center"/>
    </xf>
    <xf numFmtId="0" fontId="65" fillId="0" borderId="1" xfId="0" applyFont="1" applyBorder="1" applyAlignment="1">
      <alignment horizontal="left" vertical="center"/>
    </xf>
    <xf numFmtId="0" fontId="64" fillId="0" borderId="1" xfId="0" applyFont="1" applyBorder="1" applyAlignment="1">
      <alignment horizontal="left" vertical="center"/>
    </xf>
    <xf numFmtId="0" fontId="60" fillId="0" borderId="0" xfId="0" applyFont="1" applyBorder="1" applyAlignment="1">
      <alignment horizontal="right" vertical="center" wrapText="1"/>
    </xf>
    <xf numFmtId="0" fontId="61" fillId="8" borderId="0" xfId="0" applyFont="1" applyFill="1" applyBorder="1" applyAlignment="1">
      <alignment horizontal="justify" vertical="justify" wrapText="1"/>
    </xf>
    <xf numFmtId="0" fontId="61" fillId="8" borderId="0" xfId="0" applyFont="1" applyFill="1" applyBorder="1" applyAlignment="1">
      <alignment horizontal="center" vertical="justify" wrapText="1"/>
    </xf>
    <xf numFmtId="0" fontId="62" fillId="13" borderId="1" xfId="0" applyFont="1" applyFill="1" applyBorder="1" applyAlignment="1">
      <alignment horizontal="center" vertical="center"/>
    </xf>
    <xf numFmtId="0" fontId="64"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63" fillId="8" borderId="1" xfId="0" applyFont="1" applyFill="1" applyBorder="1" applyAlignment="1">
      <alignment horizontal="left" vertical="center" wrapText="1"/>
    </xf>
    <xf numFmtId="0" fontId="63" fillId="13" borderId="1" xfId="0" applyFont="1" applyFill="1" applyBorder="1" applyAlignment="1">
      <alignment horizontal="center" vertical="center" wrapText="1"/>
    </xf>
    <xf numFmtId="0" fontId="63" fillId="0" borderId="5" xfId="0" applyFont="1" applyBorder="1" applyAlignment="1">
      <alignment horizontal="center" vertical="justify"/>
    </xf>
    <xf numFmtId="0" fontId="63" fillId="0" borderId="4" xfId="0" applyFont="1" applyBorder="1" applyAlignment="1">
      <alignment horizontal="center" vertical="justify"/>
    </xf>
    <xf numFmtId="0" fontId="64" fillId="8" borderId="5" xfId="0" applyFont="1" applyFill="1" applyBorder="1" applyAlignment="1">
      <alignment horizontal="center" vertical="center"/>
    </xf>
    <xf numFmtId="0" fontId="64" fillId="8" borderId="6" xfId="0" applyFont="1" applyFill="1" applyBorder="1" applyAlignment="1">
      <alignment horizontal="center" vertical="center"/>
    </xf>
    <xf numFmtId="0" fontId="64" fillId="8" borderId="4" xfId="0" applyFont="1" applyFill="1" applyBorder="1" applyAlignment="1">
      <alignment horizontal="center" vertical="center"/>
    </xf>
    <xf numFmtId="0" fontId="29" fillId="0" borderId="0" xfId="0" applyFont="1" applyAlignment="1">
      <alignment horizontal="center" vertical="center"/>
    </xf>
    <xf numFmtId="0" fontId="62" fillId="8" borderId="1" xfId="0" applyFont="1" applyFill="1" applyBorder="1" applyAlignment="1">
      <alignment horizontal="center" vertical="center"/>
    </xf>
    <xf numFmtId="0" fontId="66" fillId="8" borderId="1" xfId="0" applyFont="1" applyFill="1" applyBorder="1" applyAlignment="1">
      <alignment horizontal="center" vertical="center"/>
    </xf>
    <xf numFmtId="0" fontId="67" fillId="8" borderId="1" xfId="0" applyFont="1" applyFill="1" applyBorder="1" applyAlignment="1">
      <alignment horizontal="center" vertical="center" wrapText="1"/>
    </xf>
    <xf numFmtId="0" fontId="63" fillId="0" borderId="1" xfId="0" applyFont="1" applyBorder="1" applyAlignment="1">
      <alignment horizontal="left" vertical="justify"/>
    </xf>
    <xf numFmtId="0" fontId="63" fillId="8" borderId="1" xfId="0" applyFont="1" applyFill="1" applyBorder="1" applyAlignment="1">
      <alignment horizontal="center" vertical="center" wrapText="1"/>
    </xf>
    <xf numFmtId="0" fontId="65" fillId="0" borderId="1" xfId="0" applyFont="1" applyBorder="1" applyAlignment="1">
      <alignment horizontal="left" vertical="center" wrapText="1"/>
    </xf>
    <xf numFmtId="0" fontId="63" fillId="0" borderId="1" xfId="0" applyFont="1" applyBorder="1" applyAlignment="1">
      <alignment horizontal="left" vertical="center" wrapText="1"/>
    </xf>
    <xf numFmtId="0" fontId="69" fillId="0" borderId="0" xfId="0" applyFont="1" applyAlignment="1">
      <alignment horizontal="left" vertical="center"/>
    </xf>
    <xf numFmtId="0" fontId="69" fillId="0" borderId="0" xfId="0" applyFont="1" applyAlignment="1">
      <alignment horizontal="left"/>
    </xf>
    <xf numFmtId="0" fontId="62" fillId="8" borderId="0" xfId="0" applyFont="1" applyFill="1" applyBorder="1" applyAlignment="1">
      <alignment horizontal="center" vertical="center"/>
    </xf>
    <xf numFmtId="0" fontId="67" fillId="8" borderId="5" xfId="0" applyFont="1" applyFill="1" applyBorder="1" applyAlignment="1">
      <alignment horizontal="center" vertical="center" wrapText="1"/>
    </xf>
    <xf numFmtId="0" fontId="67" fillId="8" borderId="4" xfId="0" applyFont="1" applyFill="1" applyBorder="1" applyAlignment="1">
      <alignment horizontal="center" vertical="center" wrapText="1"/>
    </xf>
    <xf numFmtId="0" fontId="64" fillId="8" borderId="5" xfId="0" applyFont="1" applyFill="1" applyBorder="1" applyAlignment="1">
      <alignment horizontal="center" wrapText="1"/>
    </xf>
    <xf numFmtId="0" fontId="64" fillId="8" borderId="4" xfId="0" applyFont="1" applyFill="1" applyBorder="1" applyAlignment="1">
      <alignment horizontal="center" wrapText="1"/>
    </xf>
    <xf numFmtId="0" fontId="67" fillId="13" borderId="24" xfId="0" applyFont="1" applyFill="1" applyBorder="1" applyAlignment="1">
      <alignment horizontal="center" vertical="center" wrapText="1"/>
    </xf>
    <xf numFmtId="0" fontId="67" fillId="13" borderId="1" xfId="0" applyFont="1" applyFill="1" applyBorder="1" applyAlignment="1">
      <alignment horizontal="center" vertical="center" wrapText="1"/>
    </xf>
    <xf numFmtId="0" fontId="67" fillId="13" borderId="7" xfId="0" applyFont="1" applyFill="1" applyBorder="1" applyAlignment="1">
      <alignment horizontal="center" vertical="center" wrapText="1"/>
    </xf>
    <xf numFmtId="0" fontId="67" fillId="13" borderId="8" xfId="0" applyFont="1" applyFill="1" applyBorder="1" applyAlignment="1">
      <alignment horizontal="center" vertical="center" wrapText="1"/>
    </xf>
    <xf numFmtId="0" fontId="67" fillId="13" borderId="10" xfId="0" applyFont="1" applyFill="1" applyBorder="1" applyAlignment="1">
      <alignment horizontal="center" vertical="center" wrapText="1"/>
    </xf>
    <xf numFmtId="0" fontId="67" fillId="13" borderId="12" xfId="0" applyFont="1" applyFill="1" applyBorder="1" applyAlignment="1">
      <alignment horizontal="center" vertical="center" wrapText="1"/>
    </xf>
    <xf numFmtId="0" fontId="67" fillId="13" borderId="11" xfId="0" applyFont="1" applyFill="1" applyBorder="1" applyAlignment="1">
      <alignment horizontal="center" vertical="center" wrapText="1"/>
    </xf>
    <xf numFmtId="0" fontId="70" fillId="0" borderId="1" xfId="0" applyFont="1" applyBorder="1" applyAlignment="1">
      <alignment horizontal="left" vertical="center" wrapText="1"/>
    </xf>
    <xf numFmtId="0" fontId="61" fillId="8" borderId="1" xfId="0" applyFont="1" applyFill="1" applyBorder="1" applyAlignment="1">
      <alignment horizontal="center" vertical="center"/>
    </xf>
    <xf numFmtId="0" fontId="48" fillId="10" borderId="5" xfId="0" applyFont="1" applyFill="1" applyBorder="1" applyAlignment="1">
      <alignment horizontal="center" vertical="center"/>
    </xf>
    <xf numFmtId="0" fontId="48" fillId="10" borderId="6" xfId="0" applyFont="1" applyFill="1" applyBorder="1" applyAlignment="1">
      <alignment horizontal="center" vertical="center"/>
    </xf>
    <xf numFmtId="0" fontId="48" fillId="10" borderId="4" xfId="0" applyFont="1" applyFill="1" applyBorder="1" applyAlignment="1">
      <alignment horizontal="center" vertical="center"/>
    </xf>
    <xf numFmtId="2" fontId="48" fillId="0" borderId="2" xfId="0" applyNumberFormat="1" applyFont="1" applyFill="1" applyBorder="1" applyAlignment="1">
      <alignment horizontal="center" vertical="center"/>
    </xf>
    <xf numFmtId="2" fontId="48" fillId="0" borderId="3" xfId="0" applyNumberFormat="1" applyFont="1" applyFill="1" applyBorder="1" applyAlignment="1">
      <alignment horizontal="center" vertical="center"/>
    </xf>
    <xf numFmtId="2" fontId="48" fillId="0" borderId="13" xfId="0" applyNumberFormat="1" applyFont="1" applyFill="1" applyBorder="1" applyAlignment="1">
      <alignment horizontal="center" vertical="center"/>
    </xf>
    <xf numFmtId="0" fontId="44" fillId="0" borderId="5" xfId="0" applyFont="1" applyBorder="1" applyAlignment="1">
      <alignment horizontal="center" vertical="center"/>
    </xf>
    <xf numFmtId="0" fontId="44" fillId="0" borderId="6" xfId="0" applyFont="1" applyBorder="1" applyAlignment="1">
      <alignment horizontal="center" vertical="center"/>
    </xf>
    <xf numFmtId="0" fontId="44" fillId="0" borderId="4" xfId="0" applyFont="1" applyBorder="1" applyAlignment="1">
      <alignment horizontal="center" vertical="center"/>
    </xf>
    <xf numFmtId="0" fontId="48" fillId="0" borderId="2" xfId="0" applyFont="1" applyFill="1" applyBorder="1" applyAlignment="1">
      <alignment horizontal="center" vertical="center" wrapText="1"/>
    </xf>
    <xf numFmtId="0" fontId="48" fillId="0" borderId="3" xfId="0" applyFont="1" applyFill="1" applyBorder="1" applyAlignment="1">
      <alignment horizontal="center" vertical="center" wrapText="1"/>
    </xf>
    <xf numFmtId="0" fontId="48" fillId="0" borderId="13" xfId="0" applyFont="1" applyFill="1" applyBorder="1" applyAlignment="1">
      <alignment horizontal="center" vertical="center" wrapText="1"/>
    </xf>
    <xf numFmtId="0" fontId="26" fillId="3" borderId="2" xfId="0" applyFont="1" applyFill="1" applyBorder="1" applyAlignment="1">
      <alignment horizontal="center" vertical="center" textRotation="90"/>
    </xf>
    <xf numFmtId="0" fontId="26" fillId="3" borderId="3" xfId="0" applyFont="1" applyFill="1" applyBorder="1" applyAlignment="1">
      <alignment horizontal="center" vertical="center" textRotation="90"/>
    </xf>
    <xf numFmtId="0" fontId="26" fillId="3" borderId="13" xfId="0" applyFont="1" applyFill="1" applyBorder="1" applyAlignment="1">
      <alignment horizontal="center" vertical="center" textRotation="90"/>
    </xf>
    <xf numFmtId="0" fontId="44" fillId="0" borderId="10" xfId="0" applyFont="1" applyBorder="1" applyAlignment="1">
      <alignment horizontal="center" vertical="center"/>
    </xf>
    <xf numFmtId="0" fontId="44" fillId="0" borderId="12" xfId="0" applyFont="1" applyBorder="1" applyAlignment="1">
      <alignment horizontal="center" vertical="center"/>
    </xf>
    <xf numFmtId="0" fontId="44" fillId="0" borderId="11" xfId="0" applyFont="1" applyBorder="1" applyAlignment="1">
      <alignment horizontal="center" vertical="center"/>
    </xf>
    <xf numFmtId="0" fontId="48" fillId="10" borderId="5" xfId="0" quotePrefix="1" applyFont="1" applyFill="1" applyBorder="1" applyAlignment="1">
      <alignment horizontal="center" vertical="center" wrapText="1"/>
    </xf>
    <xf numFmtId="0" fontId="48" fillId="10" borderId="4" xfId="0" quotePrefix="1" applyFont="1" applyFill="1" applyBorder="1" applyAlignment="1">
      <alignment horizontal="center" vertical="center" wrapText="1"/>
    </xf>
    <xf numFmtId="0" fontId="49" fillId="3" borderId="1" xfId="0" applyFont="1" applyFill="1" applyBorder="1" applyAlignment="1">
      <alignment horizontal="center" vertical="center"/>
    </xf>
    <xf numFmtId="0" fontId="53" fillId="2" borderId="1" xfId="0" applyFont="1" applyFill="1" applyBorder="1" applyAlignment="1">
      <alignment horizontal="center" vertical="center"/>
    </xf>
    <xf numFmtId="0" fontId="48" fillId="10" borderId="5" xfId="0" applyFont="1" applyFill="1" applyBorder="1" applyAlignment="1">
      <alignment horizontal="center" vertical="center" wrapText="1"/>
    </xf>
    <xf numFmtId="0" fontId="48" fillId="10" borderId="6" xfId="0" applyFont="1" applyFill="1" applyBorder="1" applyAlignment="1">
      <alignment horizontal="center" vertical="center" wrapText="1"/>
    </xf>
    <xf numFmtId="0" fontId="48" fillId="10" borderId="4"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21" fillId="2" borderId="1" xfId="0" applyFont="1" applyFill="1" applyBorder="1" applyAlignment="1">
      <alignment horizontal="center" vertical="center"/>
    </xf>
    <xf numFmtId="0" fontId="12" fillId="0" borderId="1" xfId="0" applyFont="1" applyBorder="1" applyAlignment="1">
      <alignment horizontal="center" vertical="center"/>
    </xf>
    <xf numFmtId="0" fontId="6" fillId="2" borderId="2" xfId="0" applyFont="1" applyFill="1" applyBorder="1" applyAlignment="1">
      <alignment horizontal="center" vertical="center"/>
    </xf>
    <xf numFmtId="2" fontId="5" fillId="2" borderId="1" xfId="0" applyNumberFormat="1" applyFont="1" applyFill="1" applyBorder="1" applyAlignment="1">
      <alignment horizontal="center" vertical="center" wrapText="1"/>
    </xf>
    <xf numFmtId="2" fontId="5" fillId="2" borderId="2" xfId="0" applyNumberFormat="1"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4" xfId="0" applyFont="1" applyBorder="1" applyAlignment="1">
      <alignment horizontal="center" vertical="center"/>
    </xf>
    <xf numFmtId="0" fontId="6" fillId="2" borderId="13" xfId="0" applyFont="1" applyFill="1" applyBorder="1" applyAlignment="1">
      <alignment horizontal="center" vertical="center"/>
    </xf>
    <xf numFmtId="0" fontId="53" fillId="0" borderId="2" xfId="0" applyFont="1" applyBorder="1" applyAlignment="1">
      <alignment horizontal="center" vertical="center"/>
    </xf>
    <xf numFmtId="0" fontId="53" fillId="0" borderId="3" xfId="0" applyFont="1" applyBorder="1" applyAlignment="1">
      <alignment horizontal="center" vertical="center"/>
    </xf>
    <xf numFmtId="0" fontId="53" fillId="0" borderId="13" xfId="0" applyFont="1" applyBorder="1" applyAlignment="1">
      <alignment horizontal="center" vertical="center"/>
    </xf>
    <xf numFmtId="0" fontId="26" fillId="0" borderId="2" xfId="0" applyFont="1" applyFill="1" applyBorder="1" applyAlignment="1">
      <alignment horizontal="center" vertical="center" textRotation="90"/>
    </xf>
    <xf numFmtId="0" fontId="26" fillId="0" borderId="3" xfId="0" applyFont="1" applyFill="1" applyBorder="1" applyAlignment="1">
      <alignment horizontal="center" vertical="center" textRotation="90"/>
    </xf>
    <xf numFmtId="0" fontId="26" fillId="0" borderId="13" xfId="0" applyFont="1" applyFill="1" applyBorder="1" applyAlignment="1">
      <alignment horizontal="center" vertical="center" textRotation="90"/>
    </xf>
    <xf numFmtId="0" fontId="26" fillId="14" borderId="2" xfId="0" applyFont="1" applyFill="1" applyBorder="1" applyAlignment="1">
      <alignment horizontal="center" vertical="center" textRotation="90"/>
    </xf>
    <xf numFmtId="0" fontId="26" fillId="14" borderId="3" xfId="0" applyFont="1" applyFill="1" applyBorder="1" applyAlignment="1">
      <alignment horizontal="center" vertical="center" textRotation="90"/>
    </xf>
    <xf numFmtId="0" fontId="26" fillId="14" borderId="13" xfId="0" applyFont="1" applyFill="1" applyBorder="1" applyAlignment="1">
      <alignment horizontal="center" vertical="center" textRotation="90"/>
    </xf>
    <xf numFmtId="0" fontId="47" fillId="0" borderId="2" xfId="0" applyFont="1" applyBorder="1" applyAlignment="1">
      <alignment horizontal="center" vertical="center"/>
    </xf>
    <xf numFmtId="0" fontId="47" fillId="0" borderId="3" xfId="0" applyFont="1" applyBorder="1" applyAlignment="1">
      <alignment horizontal="center" vertical="center"/>
    </xf>
    <xf numFmtId="0" fontId="47" fillId="0" borderId="13" xfId="0" applyFont="1" applyBorder="1" applyAlignment="1">
      <alignment horizontal="center" vertical="center"/>
    </xf>
    <xf numFmtId="0" fontId="48" fillId="0" borderId="2" xfId="0" applyFont="1" applyFill="1" applyBorder="1" applyAlignment="1">
      <alignment horizontal="center" vertical="center" textRotation="90"/>
    </xf>
    <xf numFmtId="0" fontId="48" fillId="0" borderId="3" xfId="0" applyFont="1" applyFill="1" applyBorder="1" applyAlignment="1">
      <alignment horizontal="center" vertical="center" textRotation="90"/>
    </xf>
    <xf numFmtId="0" fontId="48" fillId="0" borderId="13" xfId="0" applyFont="1" applyFill="1" applyBorder="1" applyAlignment="1">
      <alignment horizontal="center" vertical="center" textRotation="90"/>
    </xf>
    <xf numFmtId="0" fontId="42" fillId="0" borderId="2" xfId="0" applyFont="1" applyFill="1" applyBorder="1" applyAlignment="1">
      <alignment horizontal="center" vertical="center" wrapText="1"/>
    </xf>
    <xf numFmtId="0" fontId="42" fillId="0" borderId="3" xfId="0" applyFont="1" applyFill="1" applyBorder="1" applyAlignment="1">
      <alignment horizontal="center" vertical="center" wrapText="1"/>
    </xf>
    <xf numFmtId="0" fontId="42" fillId="0" borderId="13" xfId="0" applyFont="1" applyFill="1" applyBorder="1" applyAlignment="1">
      <alignment horizontal="center" vertical="center" wrapText="1"/>
    </xf>
    <xf numFmtId="0" fontId="26" fillId="3" borderId="2" xfId="0" applyFont="1" applyFill="1" applyBorder="1" applyAlignment="1">
      <alignment horizontal="center" vertical="center" textRotation="255"/>
    </xf>
    <xf numFmtId="0" fontId="26" fillId="3" borderId="3" xfId="0" applyFont="1" applyFill="1" applyBorder="1" applyAlignment="1">
      <alignment horizontal="center" vertical="center" textRotation="255"/>
    </xf>
    <xf numFmtId="0" fontId="26" fillId="3" borderId="13" xfId="0" applyFont="1" applyFill="1" applyBorder="1" applyAlignment="1">
      <alignment horizontal="center" vertical="center" textRotation="255"/>
    </xf>
    <xf numFmtId="0" fontId="9" fillId="0"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20" fillId="3" borderId="1" xfId="0" applyFont="1" applyFill="1" applyBorder="1" applyAlignment="1">
      <alignment horizontal="center" vertical="center"/>
    </xf>
    <xf numFmtId="0" fontId="9" fillId="5" borderId="1" xfId="0" applyFont="1" applyFill="1" applyBorder="1" applyAlignment="1">
      <alignment horizontal="center" vertical="center"/>
    </xf>
    <xf numFmtId="0" fontId="23" fillId="0" borderId="12" xfId="0" applyFont="1" applyBorder="1" applyAlignment="1">
      <alignment horizontal="right" vertical="center"/>
    </xf>
    <xf numFmtId="0" fontId="36" fillId="0" borderId="0" xfId="0" applyFont="1" applyAlignment="1">
      <alignment horizontal="left" vertical="justify"/>
    </xf>
    <xf numFmtId="0" fontId="31" fillId="0" borderId="14" xfId="0" applyFont="1" applyBorder="1" applyAlignment="1">
      <alignment horizontal="center"/>
    </xf>
    <xf numFmtId="0" fontId="31" fillId="0" borderId="0" xfId="0" applyFont="1" applyAlignment="1">
      <alignment horizontal="center"/>
    </xf>
    <xf numFmtId="0" fontId="34" fillId="0" borderId="0" xfId="0" applyFont="1" applyAlignment="1">
      <alignment horizontal="left" vertical="center"/>
    </xf>
    <xf numFmtId="0" fontId="23" fillId="0" borderId="9" xfId="0" applyFont="1" applyBorder="1" applyAlignment="1">
      <alignment horizontal="right" vertical="center"/>
    </xf>
    <xf numFmtId="0" fontId="23" fillId="0" borderId="0" xfId="0" applyFont="1" applyBorder="1" applyAlignment="1">
      <alignment horizontal="right" vertical="center"/>
    </xf>
    <xf numFmtId="0" fontId="31" fillId="0" borderId="0" xfId="0" applyFont="1" applyAlignment="1">
      <alignment horizontal="center" vertical="justify"/>
    </xf>
    <xf numFmtId="0" fontId="41" fillId="10" borderId="21" xfId="0" applyFont="1" applyFill="1" applyBorder="1" applyAlignment="1">
      <alignment horizontal="center" vertical="center" wrapText="1"/>
    </xf>
    <xf numFmtId="0" fontId="41" fillId="10" borderId="22" xfId="0" applyFont="1" applyFill="1" applyBorder="1" applyAlignment="1">
      <alignment horizontal="center" vertical="center" wrapText="1"/>
    </xf>
    <xf numFmtId="0" fontId="30" fillId="3" borderId="1" xfId="0" applyFont="1" applyFill="1" applyBorder="1" applyAlignment="1">
      <alignment horizontal="center" vertical="center"/>
    </xf>
    <xf numFmtId="0" fontId="29" fillId="2" borderId="5" xfId="0" applyFont="1" applyFill="1" applyBorder="1" applyAlignment="1">
      <alignment horizontal="center" vertical="center" wrapText="1"/>
    </xf>
    <xf numFmtId="0" fontId="29" fillId="2" borderId="4" xfId="0" applyFont="1" applyFill="1" applyBorder="1" applyAlignment="1">
      <alignment horizontal="center" vertical="center" wrapText="1"/>
    </xf>
    <xf numFmtId="0" fontId="24" fillId="3" borderId="1" xfId="0" applyFont="1" applyFill="1" applyBorder="1" applyAlignment="1">
      <alignment horizontal="center" vertical="center"/>
    </xf>
    <xf numFmtId="0" fontId="26" fillId="3" borderId="1" xfId="0" applyFont="1" applyFill="1" applyBorder="1" applyAlignment="1">
      <alignment horizontal="center" vertical="center"/>
    </xf>
    <xf numFmtId="0" fontId="18" fillId="2" borderId="5"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25" fillId="3" borderId="1" xfId="0" applyFont="1" applyFill="1" applyBorder="1" applyAlignment="1">
      <alignment horizontal="center" vertical="center"/>
    </xf>
    <xf numFmtId="0" fontId="18" fillId="2" borderId="6" xfId="0" applyFont="1" applyFill="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4" xfId="0" applyFont="1" applyBorder="1" applyAlignment="1">
      <alignment horizontal="center" vertical="center"/>
    </xf>
    <xf numFmtId="0" fontId="56" fillId="0" borderId="5" xfId="0" applyFont="1" applyBorder="1" applyAlignment="1">
      <alignment horizontal="justify" vertical="center"/>
    </xf>
    <xf numFmtId="0" fontId="56" fillId="0" borderId="6" xfId="0" applyFont="1" applyBorder="1" applyAlignment="1">
      <alignment horizontal="justify" vertical="center"/>
    </xf>
    <xf numFmtId="0" fontId="56" fillId="0" borderId="4" xfId="0" applyFont="1" applyBorder="1" applyAlignment="1">
      <alignment horizontal="justify" vertical="center"/>
    </xf>
  </cellXfs>
  <cellStyles count="1">
    <cellStyle name="Normal" xfId="0" builtinId="0"/>
  </cellStyles>
  <dxfs count="9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02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123825</xdr:rowOff>
    </xdr:from>
    <xdr:to>
      <xdr:col>4</xdr:col>
      <xdr:colOff>221796</xdr:colOff>
      <xdr:row>0</xdr:row>
      <xdr:rowOff>1066800</xdr:rowOff>
    </xdr:to>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0" y="123825"/>
          <a:ext cx="2828924" cy="942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7</xdr:col>
      <xdr:colOff>479577</xdr:colOff>
      <xdr:row>5</xdr:row>
      <xdr:rowOff>79824</xdr:rowOff>
    </xdr:from>
    <xdr:to>
      <xdr:col>7</xdr:col>
      <xdr:colOff>727227</xdr:colOff>
      <xdr:row>5</xdr:row>
      <xdr:rowOff>300580</xdr:rowOff>
    </xdr:to>
    <xdr:sp macro="" textlink="">
      <xdr:nvSpPr>
        <xdr:cNvPr id="5" name="Text Box 11"/>
        <xdr:cNvSpPr txBox="1">
          <a:spLocks noChangeArrowheads="1"/>
        </xdr:cNvSpPr>
      </xdr:nvSpPr>
      <xdr:spPr bwMode="auto">
        <a:xfrm>
          <a:off x="7356627" y="3527874"/>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twoCellAnchor>
    <xdr:from>
      <xdr:col>5</xdr:col>
      <xdr:colOff>315684</xdr:colOff>
      <xdr:row>16</xdr:row>
      <xdr:rowOff>102054</xdr:rowOff>
    </xdr:from>
    <xdr:to>
      <xdr:col>5</xdr:col>
      <xdr:colOff>576941</xdr:colOff>
      <xdr:row>16</xdr:row>
      <xdr:rowOff>315687</xdr:rowOff>
    </xdr:to>
    <xdr:sp macro="" textlink="">
      <xdr:nvSpPr>
        <xdr:cNvPr id="6" name="Rectangle 15"/>
        <xdr:cNvSpPr>
          <a:spLocks noChangeArrowheads="1"/>
        </xdr:cNvSpPr>
      </xdr:nvSpPr>
      <xdr:spPr bwMode="auto">
        <a:xfrm>
          <a:off x="5421084"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8</xdr:col>
      <xdr:colOff>288471</xdr:colOff>
      <xdr:row>16</xdr:row>
      <xdr:rowOff>115661</xdr:rowOff>
    </xdr:from>
    <xdr:to>
      <xdr:col>8</xdr:col>
      <xdr:colOff>549728</xdr:colOff>
      <xdr:row>16</xdr:row>
      <xdr:rowOff>329294</xdr:rowOff>
    </xdr:to>
    <xdr:sp macro="" textlink="">
      <xdr:nvSpPr>
        <xdr:cNvPr id="7" name="Rectangle 15"/>
        <xdr:cNvSpPr>
          <a:spLocks noChangeArrowheads="1"/>
        </xdr:cNvSpPr>
      </xdr:nvSpPr>
      <xdr:spPr bwMode="auto">
        <a:xfrm>
          <a:off x="8030935" y="6034768"/>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3</xdr:col>
      <xdr:colOff>329292</xdr:colOff>
      <xdr:row>16</xdr:row>
      <xdr:rowOff>102054</xdr:rowOff>
    </xdr:from>
    <xdr:to>
      <xdr:col>3</xdr:col>
      <xdr:colOff>590549</xdr:colOff>
      <xdr:row>16</xdr:row>
      <xdr:rowOff>315687</xdr:rowOff>
    </xdr:to>
    <xdr:sp macro="" textlink="">
      <xdr:nvSpPr>
        <xdr:cNvPr id="9" name="Rectangle 15"/>
        <xdr:cNvSpPr>
          <a:spLocks noChangeArrowheads="1"/>
        </xdr:cNvSpPr>
      </xdr:nvSpPr>
      <xdr:spPr bwMode="auto">
        <a:xfrm>
          <a:off x="3577317"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0</xdr:col>
      <xdr:colOff>77880</xdr:colOff>
      <xdr:row>39</xdr:row>
      <xdr:rowOff>144402</xdr:rowOff>
    </xdr:from>
    <xdr:to>
      <xdr:col>0</xdr:col>
      <xdr:colOff>201705</xdr:colOff>
      <xdr:row>39</xdr:row>
      <xdr:rowOff>268227</xdr:rowOff>
    </xdr:to>
    <xdr:sp macro="" textlink="">
      <xdr:nvSpPr>
        <xdr:cNvPr id="10" name="Rectangle 16"/>
        <xdr:cNvSpPr>
          <a:spLocks noChangeArrowheads="1"/>
        </xdr:cNvSpPr>
      </xdr:nvSpPr>
      <xdr:spPr bwMode="auto">
        <a:xfrm>
          <a:off x="77880" y="13650852"/>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70087</xdr:colOff>
      <xdr:row>38</xdr:row>
      <xdr:rowOff>259517</xdr:rowOff>
    </xdr:from>
    <xdr:to>
      <xdr:col>0</xdr:col>
      <xdr:colOff>193912</xdr:colOff>
      <xdr:row>38</xdr:row>
      <xdr:rowOff>383342</xdr:rowOff>
    </xdr:to>
    <xdr:sp macro="" textlink="">
      <xdr:nvSpPr>
        <xdr:cNvPr id="11" name="Rectangle 16"/>
        <xdr:cNvSpPr>
          <a:spLocks noChangeArrowheads="1"/>
        </xdr:cNvSpPr>
      </xdr:nvSpPr>
      <xdr:spPr bwMode="auto">
        <a:xfrm>
          <a:off x="70087" y="13099217"/>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77880</xdr:colOff>
      <xdr:row>37</xdr:row>
      <xdr:rowOff>219788</xdr:rowOff>
    </xdr:from>
    <xdr:to>
      <xdr:col>0</xdr:col>
      <xdr:colOff>201705</xdr:colOff>
      <xdr:row>37</xdr:row>
      <xdr:rowOff>343613</xdr:rowOff>
    </xdr:to>
    <xdr:sp macro="" textlink="">
      <xdr:nvSpPr>
        <xdr:cNvPr id="12" name="Rectangle 16"/>
        <xdr:cNvSpPr>
          <a:spLocks noChangeArrowheads="1"/>
        </xdr:cNvSpPr>
      </xdr:nvSpPr>
      <xdr:spPr bwMode="auto">
        <a:xfrm>
          <a:off x="77880" y="12402263"/>
          <a:ext cx="123825" cy="123825"/>
        </a:xfrm>
        <a:prstGeom prst="rect">
          <a:avLst/>
        </a:prstGeom>
        <a:solidFill>
          <a:srgbClr val="FFFFFF"/>
        </a:solidFill>
        <a:ln w="9525">
          <a:solidFill>
            <a:srgbClr val="000000"/>
          </a:solidFill>
          <a:miter lim="800000"/>
          <a:headEnd/>
          <a:tailEnd/>
        </a:ln>
      </xdr:spPr>
    </xdr:sp>
    <xdr:clientData/>
  </xdr:twoCellAnchor>
  <xdr:twoCellAnchor>
    <xdr:from>
      <xdr:col>3</xdr:col>
      <xdr:colOff>531530</xdr:colOff>
      <xdr:row>5</xdr:row>
      <xdr:rowOff>79825</xdr:rowOff>
    </xdr:from>
    <xdr:to>
      <xdr:col>3</xdr:col>
      <xdr:colOff>779180</xdr:colOff>
      <xdr:row>5</xdr:row>
      <xdr:rowOff>300581</xdr:rowOff>
    </xdr:to>
    <xdr:sp macro="" textlink="">
      <xdr:nvSpPr>
        <xdr:cNvPr id="13" name="Text Box 11"/>
        <xdr:cNvSpPr txBox="1">
          <a:spLocks noChangeArrowheads="1"/>
        </xdr:cNvSpPr>
      </xdr:nvSpPr>
      <xdr:spPr bwMode="auto">
        <a:xfrm>
          <a:off x="3779555" y="3527875"/>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oneCellAnchor>
    <xdr:from>
      <xdr:col>0</xdr:col>
      <xdr:colOff>50986</xdr:colOff>
      <xdr:row>0</xdr:row>
      <xdr:rowOff>165288</xdr:rowOff>
    </xdr:from>
    <xdr:ext cx="2358278" cy="786093"/>
    <xdr:pic>
      <xdr:nvPicPr>
        <xdr:cNvPr id="14" name="Imagen 1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50986" y="165288"/>
          <a:ext cx="2358278" cy="786093"/>
        </a:xfrm>
        <a:prstGeom prst="rect">
          <a:avLst/>
        </a:prstGeom>
      </xdr:spPr>
    </xdr:pic>
    <xdr:clientData/>
  </xdr:oneCellAnchor>
  <xdr:twoCellAnchor>
    <xdr:from>
      <xdr:col>7</xdr:col>
      <xdr:colOff>479577</xdr:colOff>
      <xdr:row>5</xdr:row>
      <xdr:rowOff>79824</xdr:rowOff>
    </xdr:from>
    <xdr:to>
      <xdr:col>7</xdr:col>
      <xdr:colOff>727227</xdr:colOff>
      <xdr:row>5</xdr:row>
      <xdr:rowOff>300580</xdr:rowOff>
    </xdr:to>
    <xdr:sp macro="" textlink="">
      <xdr:nvSpPr>
        <xdr:cNvPr id="15" name="Text Box 11"/>
        <xdr:cNvSpPr txBox="1">
          <a:spLocks noChangeArrowheads="1"/>
        </xdr:cNvSpPr>
      </xdr:nvSpPr>
      <xdr:spPr bwMode="auto">
        <a:xfrm>
          <a:off x="7356627" y="3575499"/>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twoCellAnchor>
    <xdr:from>
      <xdr:col>5</xdr:col>
      <xdr:colOff>315684</xdr:colOff>
      <xdr:row>16</xdr:row>
      <xdr:rowOff>102054</xdr:rowOff>
    </xdr:from>
    <xdr:to>
      <xdr:col>5</xdr:col>
      <xdr:colOff>576941</xdr:colOff>
      <xdr:row>16</xdr:row>
      <xdr:rowOff>315687</xdr:rowOff>
    </xdr:to>
    <xdr:sp macro="" textlink="">
      <xdr:nvSpPr>
        <xdr:cNvPr id="16" name="Rectangle 15"/>
        <xdr:cNvSpPr>
          <a:spLocks noChangeArrowheads="1"/>
        </xdr:cNvSpPr>
      </xdr:nvSpPr>
      <xdr:spPr bwMode="auto">
        <a:xfrm>
          <a:off x="5421084" y="598850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8</xdr:col>
      <xdr:colOff>288471</xdr:colOff>
      <xdr:row>16</xdr:row>
      <xdr:rowOff>115661</xdr:rowOff>
    </xdr:from>
    <xdr:to>
      <xdr:col>8</xdr:col>
      <xdr:colOff>549728</xdr:colOff>
      <xdr:row>16</xdr:row>
      <xdr:rowOff>329294</xdr:rowOff>
    </xdr:to>
    <xdr:sp macro="" textlink="">
      <xdr:nvSpPr>
        <xdr:cNvPr id="17" name="Rectangle 15"/>
        <xdr:cNvSpPr>
          <a:spLocks noChangeArrowheads="1"/>
        </xdr:cNvSpPr>
      </xdr:nvSpPr>
      <xdr:spPr bwMode="auto">
        <a:xfrm>
          <a:off x="8051346" y="600211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3</xdr:col>
      <xdr:colOff>329292</xdr:colOff>
      <xdr:row>16</xdr:row>
      <xdr:rowOff>102054</xdr:rowOff>
    </xdr:from>
    <xdr:to>
      <xdr:col>3</xdr:col>
      <xdr:colOff>590549</xdr:colOff>
      <xdr:row>16</xdr:row>
      <xdr:rowOff>315687</xdr:rowOff>
    </xdr:to>
    <xdr:sp macro="" textlink="">
      <xdr:nvSpPr>
        <xdr:cNvPr id="18" name="Rectangle 15"/>
        <xdr:cNvSpPr>
          <a:spLocks noChangeArrowheads="1"/>
        </xdr:cNvSpPr>
      </xdr:nvSpPr>
      <xdr:spPr bwMode="auto">
        <a:xfrm>
          <a:off x="3577317" y="598850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0</xdr:col>
      <xdr:colOff>77880</xdr:colOff>
      <xdr:row>36</xdr:row>
      <xdr:rowOff>144402</xdr:rowOff>
    </xdr:from>
    <xdr:to>
      <xdr:col>0</xdr:col>
      <xdr:colOff>201705</xdr:colOff>
      <xdr:row>36</xdr:row>
      <xdr:rowOff>268227</xdr:rowOff>
    </xdr:to>
    <xdr:sp macro="" textlink="">
      <xdr:nvSpPr>
        <xdr:cNvPr id="19" name="Rectangle 16"/>
        <xdr:cNvSpPr>
          <a:spLocks noChangeArrowheads="1"/>
        </xdr:cNvSpPr>
      </xdr:nvSpPr>
      <xdr:spPr bwMode="auto">
        <a:xfrm>
          <a:off x="77880" y="11612502"/>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70087</xdr:colOff>
      <xdr:row>35</xdr:row>
      <xdr:rowOff>259517</xdr:rowOff>
    </xdr:from>
    <xdr:to>
      <xdr:col>0</xdr:col>
      <xdr:colOff>193912</xdr:colOff>
      <xdr:row>35</xdr:row>
      <xdr:rowOff>383342</xdr:rowOff>
    </xdr:to>
    <xdr:sp macro="" textlink="">
      <xdr:nvSpPr>
        <xdr:cNvPr id="20" name="Rectangle 16"/>
        <xdr:cNvSpPr>
          <a:spLocks noChangeArrowheads="1"/>
        </xdr:cNvSpPr>
      </xdr:nvSpPr>
      <xdr:spPr bwMode="auto">
        <a:xfrm>
          <a:off x="70087" y="11060867"/>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77880</xdr:colOff>
      <xdr:row>34</xdr:row>
      <xdr:rowOff>219788</xdr:rowOff>
    </xdr:from>
    <xdr:to>
      <xdr:col>0</xdr:col>
      <xdr:colOff>201705</xdr:colOff>
      <xdr:row>34</xdr:row>
      <xdr:rowOff>343613</xdr:rowOff>
    </xdr:to>
    <xdr:sp macro="" textlink="">
      <xdr:nvSpPr>
        <xdr:cNvPr id="21" name="Rectangle 16"/>
        <xdr:cNvSpPr>
          <a:spLocks noChangeArrowheads="1"/>
        </xdr:cNvSpPr>
      </xdr:nvSpPr>
      <xdr:spPr bwMode="auto">
        <a:xfrm>
          <a:off x="77880" y="10363913"/>
          <a:ext cx="123825" cy="123825"/>
        </a:xfrm>
        <a:prstGeom prst="rect">
          <a:avLst/>
        </a:prstGeom>
        <a:solidFill>
          <a:srgbClr val="FFFFFF"/>
        </a:solidFill>
        <a:ln w="9525">
          <a:solidFill>
            <a:srgbClr val="000000"/>
          </a:solidFill>
          <a:miter lim="800000"/>
          <a:headEnd/>
          <a:tailEnd/>
        </a:ln>
      </xdr:spPr>
    </xdr:sp>
    <xdr:clientData/>
  </xdr:twoCellAnchor>
  <xdr:twoCellAnchor>
    <xdr:from>
      <xdr:col>3</xdr:col>
      <xdr:colOff>531530</xdr:colOff>
      <xdr:row>5</xdr:row>
      <xdr:rowOff>79825</xdr:rowOff>
    </xdr:from>
    <xdr:to>
      <xdr:col>3</xdr:col>
      <xdr:colOff>779180</xdr:colOff>
      <xdr:row>5</xdr:row>
      <xdr:rowOff>300581</xdr:rowOff>
    </xdr:to>
    <xdr:sp macro="" textlink="">
      <xdr:nvSpPr>
        <xdr:cNvPr id="22" name="Text Box 11"/>
        <xdr:cNvSpPr txBox="1">
          <a:spLocks noChangeArrowheads="1"/>
        </xdr:cNvSpPr>
      </xdr:nvSpPr>
      <xdr:spPr bwMode="auto">
        <a:xfrm>
          <a:off x="3779555" y="3575500"/>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28575</xdr:colOff>
      <xdr:row>0</xdr:row>
      <xdr:rowOff>133350</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133350"/>
          <a:ext cx="2828924" cy="94297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28575</xdr:colOff>
      <xdr:row>0</xdr:row>
      <xdr:rowOff>78317</xdr:rowOff>
    </xdr:from>
    <xdr:ext cx="2133600" cy="711200"/>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78317"/>
          <a:ext cx="2133600" cy="71120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rabanalr/Documents/SECTUR/Matrices%20de%20evaluaci&#243;n/Gu&#237;as%20de%20evaluaci&#243;n%20del%20SNCT%20(ajustadas)/Subsector%20Alimentos%20y%20bebidas/Subsector%20Alimentos%20y%20Bebidas%20-%20SNCT%20(ajustad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sheetName val="Datos Generales"/>
      <sheetName val="Tabla de puntuación"/>
      <sheetName val="Evaluacion"/>
      <sheetName val="Calificacion"/>
      <sheetName val="Segunda condicionante"/>
      <sheetName val="Marco Legal y Normativo"/>
      <sheetName val="Referentes"/>
      <sheetName val="Comentarios"/>
    </sheetNames>
    <sheetDataSet>
      <sheetData sheetId="0"/>
      <sheetData sheetId="1">
        <row r="8">
          <cell r="D8"/>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tabSelected="1" zoomScale="70" zoomScaleNormal="70" zoomScalePageLayoutView="70" workbookViewId="0">
      <pane ySplit="1" topLeftCell="A2" activePane="bottomLeft" state="frozen"/>
      <selection pane="bottomLeft" activeCell="C7" sqref="C7"/>
    </sheetView>
  </sheetViews>
  <sheetFormatPr baseColWidth="10" defaultRowHeight="15"/>
  <cols>
    <col min="1" max="1" width="4.42578125" customWidth="1"/>
    <col min="2" max="2" width="11.85546875" customWidth="1"/>
    <col min="7" max="8" width="21.85546875" customWidth="1"/>
    <col min="9" max="9" width="39.85546875" customWidth="1"/>
  </cols>
  <sheetData>
    <row r="1" spans="1:9" ht="95.25" customHeight="1">
      <c r="A1" s="156" t="s">
        <v>28</v>
      </c>
      <c r="B1" s="156"/>
      <c r="C1" s="156"/>
      <c r="D1" s="156"/>
      <c r="E1" s="156"/>
      <c r="F1" s="156"/>
      <c r="G1" s="156"/>
      <c r="H1" s="156"/>
      <c r="I1" s="156"/>
    </row>
    <row r="2" spans="1:9" ht="117" customHeight="1">
      <c r="A2" s="157" t="s">
        <v>485</v>
      </c>
      <c r="B2" s="157"/>
      <c r="C2" s="157"/>
      <c r="D2" s="157"/>
      <c r="E2" s="157"/>
      <c r="F2" s="157"/>
      <c r="G2" s="157"/>
      <c r="H2" s="157"/>
      <c r="I2" s="157"/>
    </row>
    <row r="3" spans="1:9" ht="39.75" customHeight="1">
      <c r="A3" s="158" t="s">
        <v>26</v>
      </c>
      <c r="B3" s="158"/>
      <c r="C3" s="158"/>
      <c r="D3" s="158"/>
      <c r="E3" s="158"/>
      <c r="F3" s="158"/>
      <c r="G3" s="158"/>
      <c r="H3" s="158"/>
      <c r="I3" s="158"/>
    </row>
    <row r="4" spans="1:9" ht="117.75" customHeight="1">
      <c r="A4" s="157" t="s">
        <v>486</v>
      </c>
      <c r="B4" s="157"/>
      <c r="C4" s="157"/>
      <c r="D4" s="157"/>
      <c r="E4" s="157"/>
      <c r="F4" s="157"/>
      <c r="G4" s="157"/>
      <c r="H4" s="157"/>
      <c r="I4" s="157"/>
    </row>
    <row r="5" spans="1:9" ht="32.25" customHeight="1">
      <c r="A5" s="158" t="s">
        <v>27</v>
      </c>
      <c r="B5" s="158"/>
      <c r="C5" s="158"/>
      <c r="D5" s="158"/>
      <c r="E5" s="158"/>
      <c r="F5" s="158"/>
      <c r="G5" s="158"/>
      <c r="H5" s="158"/>
      <c r="I5" s="158"/>
    </row>
    <row r="6" spans="1:9" ht="15" customHeight="1">
      <c r="A6" s="116"/>
      <c r="B6" s="117" t="s">
        <v>31</v>
      </c>
      <c r="C6" s="118" t="s">
        <v>28</v>
      </c>
      <c r="D6" s="116"/>
      <c r="E6" s="116"/>
      <c r="F6" s="116"/>
      <c r="G6" s="119"/>
      <c r="H6" s="116"/>
      <c r="I6" s="116"/>
    </row>
    <row r="7" spans="1:9" ht="14.25" customHeight="1">
      <c r="A7" s="116"/>
      <c r="B7" s="117" t="s">
        <v>30</v>
      </c>
      <c r="C7" s="118" t="s">
        <v>29</v>
      </c>
      <c r="D7" s="116"/>
      <c r="E7" s="116"/>
      <c r="F7" s="116"/>
      <c r="G7" s="119"/>
      <c r="H7" s="116"/>
      <c r="I7" s="116"/>
    </row>
    <row r="8" spans="1:9" ht="12" customHeight="1">
      <c r="A8" s="116"/>
      <c r="B8" s="117"/>
      <c r="C8" s="118"/>
      <c r="D8" s="116"/>
      <c r="E8" s="116"/>
      <c r="F8" s="116"/>
      <c r="G8" s="119"/>
      <c r="H8" s="116"/>
      <c r="I8" s="116"/>
    </row>
    <row r="9" spans="1:9" ht="14.25" customHeight="1">
      <c r="A9" s="154" t="s">
        <v>487</v>
      </c>
      <c r="B9" s="154"/>
      <c r="C9" s="154"/>
      <c r="D9" s="154"/>
      <c r="E9" s="154"/>
      <c r="F9" s="154"/>
      <c r="G9" s="154"/>
      <c r="H9" s="154"/>
      <c r="I9" s="154"/>
    </row>
    <row r="10" spans="1:9" ht="19.5" customHeight="1">
      <c r="A10" s="155" t="s">
        <v>488</v>
      </c>
      <c r="B10" s="155"/>
      <c r="C10" s="155"/>
      <c r="D10" s="155"/>
      <c r="E10" s="155"/>
      <c r="F10" s="155"/>
      <c r="G10" s="155"/>
      <c r="H10" s="155"/>
      <c r="I10" s="155"/>
    </row>
    <row r="11" spans="1:9" s="18" customFormat="1" ht="21.75" customHeight="1">
      <c r="A11" s="159" t="s">
        <v>489</v>
      </c>
      <c r="B11" s="160"/>
      <c r="C11" s="159" t="s">
        <v>490</v>
      </c>
      <c r="D11" s="161"/>
      <c r="E11" s="160"/>
      <c r="F11" s="159" t="s">
        <v>491</v>
      </c>
      <c r="G11" s="161"/>
      <c r="H11" s="160"/>
      <c r="I11" s="120" t="s">
        <v>492</v>
      </c>
    </row>
    <row r="12" spans="1:9" ht="32.25" customHeight="1">
      <c r="A12" s="162" t="s">
        <v>2</v>
      </c>
      <c r="B12" s="163"/>
      <c r="C12" s="164" t="s">
        <v>493</v>
      </c>
      <c r="D12" s="165"/>
      <c r="E12" s="166"/>
      <c r="F12" s="321" t="s">
        <v>543</v>
      </c>
      <c r="G12" s="322"/>
      <c r="H12" s="323"/>
      <c r="I12" s="121">
        <v>0</v>
      </c>
    </row>
    <row r="13" spans="1:9" ht="61.5" customHeight="1">
      <c r="A13" s="162" t="s">
        <v>3</v>
      </c>
      <c r="B13" s="163"/>
      <c r="C13" s="170" t="s">
        <v>494</v>
      </c>
      <c r="D13" s="171"/>
      <c r="E13" s="172"/>
      <c r="F13" s="167" t="s">
        <v>495</v>
      </c>
      <c r="G13" s="168"/>
      <c r="H13" s="169"/>
      <c r="I13" s="121">
        <v>0.1</v>
      </c>
    </row>
    <row r="14" spans="1:9" ht="78.75" customHeight="1">
      <c r="A14" s="173" t="s">
        <v>4</v>
      </c>
      <c r="B14" s="174"/>
      <c r="C14" s="175" t="s">
        <v>496</v>
      </c>
      <c r="D14" s="176"/>
      <c r="E14" s="177"/>
      <c r="F14" s="178" t="s">
        <v>544</v>
      </c>
      <c r="G14" s="179"/>
      <c r="H14" s="180"/>
      <c r="I14" s="122">
        <v>0.2</v>
      </c>
    </row>
    <row r="15" spans="1:9" ht="31.5" customHeight="1">
      <c r="A15" s="173" t="s">
        <v>497</v>
      </c>
      <c r="B15" s="174"/>
      <c r="C15" s="181" t="s">
        <v>498</v>
      </c>
      <c r="D15" s="181"/>
      <c r="E15" s="181"/>
      <c r="F15" s="182" t="s">
        <v>545</v>
      </c>
      <c r="G15" s="182"/>
      <c r="H15" s="182"/>
      <c r="I15" s="123">
        <v>0.3</v>
      </c>
    </row>
    <row r="16" spans="1:9" ht="96" customHeight="1">
      <c r="A16" s="183" t="s">
        <v>5</v>
      </c>
      <c r="B16" s="183"/>
      <c r="C16" s="184" t="s">
        <v>499</v>
      </c>
      <c r="D16" s="184"/>
      <c r="E16" s="184"/>
      <c r="F16" s="182" t="s">
        <v>546</v>
      </c>
      <c r="G16" s="182"/>
      <c r="H16" s="182"/>
      <c r="I16" s="121">
        <v>0.6</v>
      </c>
    </row>
    <row r="17" spans="1:9" ht="80.25" customHeight="1">
      <c r="A17" s="162" t="s">
        <v>6</v>
      </c>
      <c r="B17" s="163"/>
      <c r="C17" s="170" t="s">
        <v>500</v>
      </c>
      <c r="D17" s="171"/>
      <c r="E17" s="172"/>
      <c r="F17" s="167" t="s">
        <v>547</v>
      </c>
      <c r="G17" s="168"/>
      <c r="H17" s="169"/>
      <c r="I17" s="121">
        <v>1</v>
      </c>
    </row>
  </sheetData>
  <mergeCells count="28">
    <mergeCell ref="A17:B17"/>
    <mergeCell ref="C17:E17"/>
    <mergeCell ref="F17:H17"/>
    <mergeCell ref="A15:B15"/>
    <mergeCell ref="C15:E15"/>
    <mergeCell ref="F15:H15"/>
    <mergeCell ref="A16:B16"/>
    <mergeCell ref="C16:E16"/>
    <mergeCell ref="F16:H16"/>
    <mergeCell ref="A13:B13"/>
    <mergeCell ref="C13:E13"/>
    <mergeCell ref="F13:H13"/>
    <mergeCell ref="A14:B14"/>
    <mergeCell ref="C14:E14"/>
    <mergeCell ref="F14:H14"/>
    <mergeCell ref="A11:B11"/>
    <mergeCell ref="C11:E11"/>
    <mergeCell ref="F11:H11"/>
    <mergeCell ref="A12:B12"/>
    <mergeCell ref="C12:E12"/>
    <mergeCell ref="F12:H12"/>
    <mergeCell ref="A9:I9"/>
    <mergeCell ref="A10:I10"/>
    <mergeCell ref="A1:I1"/>
    <mergeCell ref="A2:I2"/>
    <mergeCell ref="A3:I3"/>
    <mergeCell ref="A4:I4"/>
    <mergeCell ref="A5:I5"/>
  </mergeCells>
  <pageMargins left="0.7" right="0.7" top="0.75" bottom="0.75" header="0.3" footer="0.3"/>
  <pageSetup scale="7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90" zoomScaleNormal="90" workbookViewId="0">
      <pane ySplit="2" topLeftCell="A3" activePane="bottomLeft" state="frozen"/>
      <selection pane="bottomLeft" activeCell="F28" sqref="F28"/>
    </sheetView>
  </sheetViews>
  <sheetFormatPr baseColWidth="10" defaultRowHeight="15.75"/>
  <cols>
    <col min="1" max="1" width="5.85546875" style="11" customWidth="1"/>
    <col min="2" max="2" width="114.140625" style="11" customWidth="1"/>
    <col min="3" max="3" width="8.7109375" style="11" customWidth="1"/>
    <col min="4" max="11" width="11.42578125" style="16"/>
  </cols>
  <sheetData>
    <row r="1" spans="1:11" ht="77.25" customHeight="1">
      <c r="A1" s="304" t="s">
        <v>293</v>
      </c>
      <c r="B1" s="305"/>
      <c r="C1" s="305"/>
    </row>
    <row r="2" spans="1:11" s="18" customFormat="1" ht="26.25" customHeight="1">
      <c r="A2" s="36" t="s">
        <v>1</v>
      </c>
      <c r="B2" s="310" t="s">
        <v>293</v>
      </c>
      <c r="C2" s="311"/>
      <c r="D2" s="17"/>
      <c r="E2" s="17"/>
      <c r="F2" s="17"/>
      <c r="G2" s="17"/>
      <c r="H2" s="17"/>
      <c r="I2" s="17"/>
      <c r="J2" s="17"/>
      <c r="K2" s="17"/>
    </row>
    <row r="3" spans="1:11" ht="23.25" customHeight="1">
      <c r="A3" s="312" t="s">
        <v>293</v>
      </c>
      <c r="B3" s="312"/>
      <c r="C3" s="35">
        <v>0</v>
      </c>
    </row>
    <row r="4" spans="1:11" ht="31.5">
      <c r="A4" s="19">
        <v>1</v>
      </c>
      <c r="B4" s="34" t="s">
        <v>294</v>
      </c>
      <c r="C4" s="34"/>
    </row>
    <row r="5" spans="1:11" ht="31.5">
      <c r="A5" s="19">
        <v>2</v>
      </c>
      <c r="B5" s="34" t="s">
        <v>295</v>
      </c>
      <c r="C5" s="34"/>
    </row>
    <row r="6" spans="1:11" ht="63">
      <c r="A6" s="19">
        <v>3</v>
      </c>
      <c r="B6" s="34" t="s">
        <v>296</v>
      </c>
      <c r="C6" s="34"/>
    </row>
    <row r="7" spans="1:11" ht="47.25">
      <c r="A7" s="19">
        <v>4</v>
      </c>
      <c r="B7" s="34" t="s">
        <v>297</v>
      </c>
      <c r="C7" s="34"/>
    </row>
    <row r="8" spans="1:11" ht="31.5">
      <c r="A8" s="19">
        <v>5</v>
      </c>
      <c r="B8" s="34" t="s">
        <v>298</v>
      </c>
      <c r="C8" s="34"/>
    </row>
    <row r="9" spans="1:11" ht="31.5">
      <c r="A9" s="19">
        <v>6</v>
      </c>
      <c r="B9" s="31" t="s">
        <v>308</v>
      </c>
      <c r="C9" s="34"/>
    </row>
    <row r="10" spans="1:11">
      <c r="A10" s="19">
        <v>7</v>
      </c>
      <c r="B10" s="31" t="s">
        <v>309</v>
      </c>
      <c r="C10" s="34"/>
    </row>
    <row r="11" spans="1:11" ht="126">
      <c r="A11" s="19">
        <v>8</v>
      </c>
      <c r="B11" s="31" t="s">
        <v>310</v>
      </c>
      <c r="C11" s="34"/>
    </row>
    <row r="12" spans="1:11" ht="31.5">
      <c r="A12" s="19">
        <v>9</v>
      </c>
      <c r="B12" s="34" t="s">
        <v>311</v>
      </c>
      <c r="C12" s="34"/>
    </row>
    <row r="13" spans="1:11" s="16" customFormat="1" ht="27" customHeight="1">
      <c r="A13" s="312" t="s">
        <v>299</v>
      </c>
      <c r="B13" s="312"/>
      <c r="C13" s="26">
        <v>0</v>
      </c>
      <c r="D13" s="21"/>
    </row>
    <row r="14" spans="1:11" s="16" customFormat="1" ht="47.25">
      <c r="A14" s="19">
        <v>1</v>
      </c>
      <c r="B14" s="38" t="s">
        <v>312</v>
      </c>
      <c r="C14" s="34"/>
      <c r="D14" s="20"/>
    </row>
    <row r="15" spans="1:11" s="16" customFormat="1" ht="47.25">
      <c r="A15" s="19">
        <v>2</v>
      </c>
      <c r="B15" s="34" t="s">
        <v>300</v>
      </c>
      <c r="C15" s="34"/>
      <c r="D15" s="20"/>
    </row>
    <row r="16" spans="1:11" s="16" customFormat="1" ht="47.25">
      <c r="A16" s="19">
        <v>3</v>
      </c>
      <c r="B16" s="34" t="s">
        <v>301</v>
      </c>
      <c r="C16" s="34"/>
      <c r="D16" s="20"/>
    </row>
    <row r="17" spans="1:4" s="16" customFormat="1" ht="47.25">
      <c r="A17" s="19">
        <v>4</v>
      </c>
      <c r="B17" s="34" t="s">
        <v>302</v>
      </c>
      <c r="C17" s="34"/>
      <c r="D17" s="20"/>
    </row>
    <row r="18" spans="1:4" s="16" customFormat="1" ht="47.25">
      <c r="A18" s="19">
        <v>5</v>
      </c>
      <c r="B18" s="34" t="s">
        <v>303</v>
      </c>
      <c r="C18" s="34"/>
    </row>
    <row r="19" spans="1:4" s="16" customFormat="1" ht="47.25">
      <c r="A19" s="19">
        <v>6</v>
      </c>
      <c r="B19" s="34" t="s">
        <v>304</v>
      </c>
      <c r="C19" s="34"/>
    </row>
    <row r="20" spans="1:4" s="16" customFormat="1" ht="31.5">
      <c r="A20" s="19">
        <v>7</v>
      </c>
      <c r="B20" s="34" t="s">
        <v>313</v>
      </c>
      <c r="C20" s="34"/>
    </row>
    <row r="21" spans="1:4" s="16" customFormat="1" ht="31.5">
      <c r="A21" s="19">
        <v>8</v>
      </c>
      <c r="B21" s="34" t="s">
        <v>314</v>
      </c>
      <c r="C21" s="34"/>
    </row>
    <row r="22" spans="1:4" s="16" customFormat="1" ht="47.25">
      <c r="A22" s="19">
        <v>9</v>
      </c>
      <c r="B22" s="34" t="s">
        <v>315</v>
      </c>
      <c r="C22" s="34"/>
    </row>
    <row r="23" spans="1:4" s="16" customFormat="1" ht="24" customHeight="1">
      <c r="A23" s="312" t="s">
        <v>305</v>
      </c>
      <c r="B23" s="312"/>
      <c r="C23" s="26">
        <v>0</v>
      </c>
    </row>
    <row r="24" spans="1:4" s="16" customFormat="1" ht="31.5">
      <c r="A24" s="19">
        <v>1</v>
      </c>
      <c r="B24" s="34" t="s">
        <v>306</v>
      </c>
      <c r="C24" s="34"/>
    </row>
    <row r="25" spans="1:4" s="16" customFormat="1" ht="31.5">
      <c r="A25" s="19">
        <v>2</v>
      </c>
      <c r="B25" s="34" t="s">
        <v>316</v>
      </c>
      <c r="C25" s="34"/>
    </row>
    <row r="26" spans="1:4" s="16" customFormat="1" ht="31.5">
      <c r="A26" s="19">
        <v>3</v>
      </c>
      <c r="B26" s="34" t="s">
        <v>317</v>
      </c>
      <c r="C26" s="34"/>
    </row>
    <row r="27" spans="1:4" s="16" customFormat="1" ht="31.5">
      <c r="A27" s="19">
        <v>4</v>
      </c>
      <c r="B27" s="34" t="s">
        <v>318</v>
      </c>
      <c r="C27" s="34"/>
    </row>
    <row r="28" spans="1:4" s="16" customFormat="1" ht="47.25">
      <c r="A28" s="19">
        <v>5</v>
      </c>
      <c r="B28" s="34" t="s">
        <v>319</v>
      </c>
      <c r="C28" s="34"/>
    </row>
    <row r="29" spans="1:4" s="16" customFormat="1" ht="31.5">
      <c r="A29" s="19">
        <v>6</v>
      </c>
      <c r="B29" s="34" t="s">
        <v>320</v>
      </c>
      <c r="C29" s="34"/>
    </row>
    <row r="30" spans="1:4" s="16" customFormat="1">
      <c r="A30" s="19">
        <v>7</v>
      </c>
      <c r="B30" s="31" t="s">
        <v>307</v>
      </c>
      <c r="C30" s="34"/>
    </row>
    <row r="31" spans="1:4" s="16" customFormat="1" ht="30.75" customHeight="1">
      <c r="A31" s="309" t="s">
        <v>32</v>
      </c>
      <c r="B31" s="309"/>
      <c r="C31" s="37">
        <f>SUM(C3:C30)</f>
        <v>0</v>
      </c>
    </row>
    <row r="32" spans="1:4" s="16" customFormat="1">
      <c r="A32" s="11"/>
      <c r="B32" s="11"/>
      <c r="C32" s="25"/>
    </row>
  </sheetData>
  <mergeCells count="6">
    <mergeCell ref="A31:B31"/>
    <mergeCell ref="A1:C1"/>
    <mergeCell ref="B2:C2"/>
    <mergeCell ref="A3:B3"/>
    <mergeCell ref="A13:B13"/>
    <mergeCell ref="A23:B2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0"/>
  <sheetViews>
    <sheetView zoomScale="70" zoomScaleNormal="70" workbookViewId="0">
      <pane ySplit="3" topLeftCell="A40" activePane="bottomLeft" state="frozen"/>
      <selection pane="bottomLeft" activeCell="A2" sqref="A2:J2"/>
    </sheetView>
  </sheetViews>
  <sheetFormatPr baseColWidth="10" defaultRowHeight="15.75"/>
  <cols>
    <col min="1" max="1" width="4.5703125" style="11" customWidth="1"/>
    <col min="2" max="2" width="30.85546875" style="11" customWidth="1"/>
    <col min="3" max="3" width="13.28515625" style="8" customWidth="1"/>
    <col min="4" max="4" width="14.5703125" style="8" customWidth="1"/>
    <col min="5" max="7" width="13.28515625" style="9" customWidth="1"/>
    <col min="8" max="9" width="13.28515625" style="10" customWidth="1"/>
    <col min="10" max="10" width="13.28515625" style="1" customWidth="1"/>
    <col min="11" max="13" width="11.42578125" style="1"/>
  </cols>
  <sheetData>
    <row r="1" spans="1:13" ht="94.5" customHeight="1">
      <c r="A1" s="192" t="s">
        <v>530</v>
      </c>
      <c r="B1" s="192"/>
      <c r="C1" s="192"/>
      <c r="D1" s="192"/>
      <c r="E1" s="192"/>
      <c r="F1" s="192"/>
      <c r="G1" s="192"/>
      <c r="H1" s="192"/>
      <c r="I1" s="192"/>
      <c r="J1" s="192"/>
    </row>
    <row r="2" spans="1:13" s="125" customFormat="1" ht="133.5" customHeight="1">
      <c r="A2" s="193" t="s">
        <v>501</v>
      </c>
      <c r="B2" s="193"/>
      <c r="C2" s="193"/>
      <c r="D2" s="193"/>
      <c r="E2" s="193"/>
      <c r="F2" s="193"/>
      <c r="G2" s="193"/>
      <c r="H2" s="193"/>
      <c r="I2" s="193"/>
      <c r="J2" s="193"/>
      <c r="K2" s="124"/>
      <c r="L2" s="124"/>
      <c r="M2" s="124"/>
    </row>
    <row r="3" spans="1:13" s="125" customFormat="1">
      <c r="A3" s="194"/>
      <c r="B3" s="194"/>
      <c r="C3" s="194"/>
      <c r="D3" s="194"/>
      <c r="E3" s="194"/>
      <c r="F3" s="194"/>
      <c r="G3" s="194"/>
      <c r="H3" s="194"/>
      <c r="I3" s="194"/>
      <c r="J3" s="194"/>
      <c r="K3" s="124"/>
      <c r="L3" s="124"/>
      <c r="M3" s="124"/>
    </row>
    <row r="4" spans="1:13" s="125" customFormat="1" ht="16.5" customHeight="1">
      <c r="A4" s="195" t="s">
        <v>502</v>
      </c>
      <c r="B4" s="195"/>
      <c r="C4" s="195"/>
      <c r="D4" s="195"/>
      <c r="E4" s="195"/>
      <c r="F4" s="195"/>
      <c r="G4" s="195"/>
      <c r="H4" s="195"/>
      <c r="I4" s="195"/>
      <c r="J4" s="195"/>
      <c r="K4" s="124"/>
      <c r="L4" s="124"/>
      <c r="M4" s="124"/>
    </row>
    <row r="5" spans="1:13" s="125" customFormat="1" ht="15" customHeight="1">
      <c r="A5" s="188" t="s">
        <v>503</v>
      </c>
      <c r="B5" s="188"/>
      <c r="C5" s="187"/>
      <c r="D5" s="187"/>
      <c r="E5" s="196" t="s">
        <v>504</v>
      </c>
      <c r="F5" s="196"/>
      <c r="G5" s="196"/>
      <c r="H5" s="197"/>
      <c r="I5" s="197"/>
      <c r="J5" s="197"/>
      <c r="K5" s="124"/>
      <c r="L5" s="124"/>
      <c r="M5" s="124"/>
    </row>
    <row r="6" spans="1:13" s="127" customFormat="1" ht="31.5" customHeight="1">
      <c r="A6" s="189" t="s">
        <v>505</v>
      </c>
      <c r="B6" s="189"/>
      <c r="C6" s="191" t="s">
        <v>506</v>
      </c>
      <c r="D6" s="191"/>
      <c r="E6" s="191"/>
      <c r="F6" s="191"/>
      <c r="G6" s="185" t="s">
        <v>507</v>
      </c>
      <c r="H6" s="185"/>
      <c r="I6" s="185"/>
      <c r="J6" s="185"/>
      <c r="K6" s="126"/>
      <c r="L6" s="126"/>
      <c r="M6" s="126"/>
    </row>
    <row r="7" spans="1:13" s="127" customFormat="1">
      <c r="A7" s="190" t="s">
        <v>508</v>
      </c>
      <c r="B7" s="190"/>
      <c r="C7" s="186"/>
      <c r="D7" s="186"/>
      <c r="E7" s="186"/>
      <c r="F7" s="186"/>
      <c r="G7" s="186"/>
      <c r="H7" s="186"/>
      <c r="I7" s="186"/>
      <c r="J7" s="186"/>
      <c r="K7" s="147"/>
      <c r="L7" s="126"/>
      <c r="M7" s="126"/>
    </row>
    <row r="8" spans="1:13" s="127" customFormat="1" ht="15" customHeight="1">
      <c r="A8" s="190" t="s">
        <v>531</v>
      </c>
      <c r="B8" s="190"/>
      <c r="C8" s="187"/>
      <c r="D8" s="187"/>
      <c r="E8" s="187"/>
      <c r="F8" s="187"/>
      <c r="G8" s="187"/>
      <c r="H8" s="187"/>
      <c r="I8" s="187"/>
      <c r="J8" s="187"/>
      <c r="K8" s="147"/>
      <c r="L8" s="126"/>
      <c r="M8" s="126"/>
    </row>
    <row r="9" spans="1:13" s="127" customFormat="1" ht="15.75" customHeight="1">
      <c r="A9" s="190" t="s">
        <v>532</v>
      </c>
      <c r="B9" s="190"/>
      <c r="C9" s="187"/>
      <c r="D9" s="187"/>
      <c r="E9" s="187"/>
      <c r="F9" s="187"/>
      <c r="G9" s="187"/>
      <c r="H9" s="187"/>
      <c r="I9" s="187"/>
      <c r="J9" s="187"/>
      <c r="K9" s="147"/>
      <c r="L9" s="126"/>
      <c r="M9" s="126"/>
    </row>
    <row r="10" spans="1:13" s="127" customFormat="1" ht="15.75" customHeight="1">
      <c r="A10" s="190" t="s">
        <v>533</v>
      </c>
      <c r="B10" s="190"/>
      <c r="C10" s="187"/>
      <c r="D10" s="187"/>
      <c r="E10" s="187"/>
      <c r="F10" s="187"/>
      <c r="G10" s="187"/>
      <c r="H10" s="187"/>
      <c r="I10" s="187"/>
      <c r="J10" s="187"/>
      <c r="K10" s="147"/>
      <c r="L10" s="126"/>
      <c r="M10" s="126"/>
    </row>
    <row r="11" spans="1:13" s="127" customFormat="1" ht="15.75" customHeight="1">
      <c r="A11" s="190" t="s">
        <v>534</v>
      </c>
      <c r="B11" s="190"/>
      <c r="C11" s="187"/>
      <c r="D11" s="187"/>
      <c r="E11" s="187"/>
      <c r="F11" s="187"/>
      <c r="G11" s="187"/>
      <c r="H11" s="187"/>
      <c r="I11" s="187"/>
      <c r="J11" s="187"/>
      <c r="K11" s="147"/>
      <c r="L11" s="126"/>
      <c r="M11" s="126"/>
    </row>
    <row r="12" spans="1:13" s="127" customFormat="1" ht="15.75" customHeight="1">
      <c r="A12" s="190" t="s">
        <v>20</v>
      </c>
      <c r="B12" s="190"/>
      <c r="C12" s="187"/>
      <c r="D12" s="187"/>
      <c r="E12" s="187"/>
      <c r="F12" s="187"/>
      <c r="G12" s="187"/>
      <c r="H12" s="187"/>
      <c r="I12" s="187"/>
      <c r="J12" s="187"/>
      <c r="K12" s="147"/>
      <c r="L12" s="126"/>
      <c r="M12" s="126"/>
    </row>
    <row r="13" spans="1:13" s="127" customFormat="1" ht="15.75" customHeight="1">
      <c r="A13" s="149" t="s">
        <v>509</v>
      </c>
      <c r="B13" s="149"/>
      <c r="C13" s="187"/>
      <c r="D13" s="187"/>
      <c r="E13" s="187"/>
      <c r="F13" s="187"/>
      <c r="G13" s="187"/>
      <c r="H13" s="187"/>
      <c r="I13" s="187"/>
      <c r="J13" s="187"/>
      <c r="K13" s="147"/>
      <c r="L13" s="126"/>
      <c r="M13" s="126"/>
    </row>
    <row r="14" spans="1:13" s="127" customFormat="1" ht="15.75" customHeight="1">
      <c r="A14" s="190" t="s">
        <v>510</v>
      </c>
      <c r="B14" s="190"/>
      <c r="C14" s="187"/>
      <c r="D14" s="187"/>
      <c r="E14" s="187"/>
      <c r="F14" s="187"/>
      <c r="G14" s="187"/>
      <c r="H14" s="187"/>
      <c r="I14" s="187"/>
      <c r="J14" s="187"/>
      <c r="K14" s="147"/>
      <c r="L14" s="126"/>
      <c r="M14" s="126"/>
    </row>
    <row r="15" spans="1:13" s="127" customFormat="1" ht="15.75" customHeight="1">
      <c r="A15" s="190" t="s">
        <v>535</v>
      </c>
      <c r="B15" s="190"/>
      <c r="C15" s="187"/>
      <c r="D15" s="187"/>
      <c r="E15" s="187"/>
      <c r="F15" s="187"/>
      <c r="G15" s="187"/>
      <c r="H15" s="187"/>
      <c r="I15" s="187"/>
      <c r="J15" s="187"/>
      <c r="K15" s="147"/>
      <c r="L15" s="126"/>
      <c r="M15" s="126"/>
    </row>
    <row r="16" spans="1:13" s="127" customFormat="1" ht="15.75" customHeight="1">
      <c r="A16" s="190" t="s">
        <v>518</v>
      </c>
      <c r="B16" s="190"/>
      <c r="C16" s="202"/>
      <c r="D16" s="203"/>
      <c r="E16" s="203"/>
      <c r="F16" s="203"/>
      <c r="G16" s="203"/>
      <c r="H16" s="203"/>
      <c r="I16" s="203"/>
      <c r="J16" s="204"/>
      <c r="K16" s="147"/>
      <c r="L16" s="126"/>
      <c r="M16" s="126"/>
    </row>
    <row r="17" spans="1:13" s="127" customFormat="1" ht="33" customHeight="1">
      <c r="A17" s="198" t="s">
        <v>536</v>
      </c>
      <c r="B17" s="198"/>
      <c r="C17" s="151" t="s">
        <v>537</v>
      </c>
      <c r="D17" s="151"/>
      <c r="E17" s="128" t="s">
        <v>538</v>
      </c>
      <c r="F17" s="129"/>
      <c r="G17" s="200" t="s">
        <v>539</v>
      </c>
      <c r="H17" s="201"/>
      <c r="J17" s="148" t="s">
        <v>540</v>
      </c>
      <c r="K17" s="147"/>
      <c r="L17" s="130"/>
      <c r="M17" s="126"/>
    </row>
    <row r="18" spans="1:13" s="127" customFormat="1" ht="15.75" customHeight="1">
      <c r="A18" s="199"/>
      <c r="B18" s="199"/>
      <c r="C18" s="199"/>
      <c r="D18" s="199"/>
      <c r="E18" s="199"/>
      <c r="F18" s="199"/>
      <c r="G18" s="199"/>
      <c r="H18" s="199"/>
      <c r="I18" s="199"/>
      <c r="J18" s="199"/>
      <c r="K18" s="126"/>
      <c r="L18" s="126"/>
      <c r="M18" s="126"/>
    </row>
    <row r="19" spans="1:13" s="127" customFormat="1" ht="32.25" customHeight="1">
      <c r="A19" s="210" t="s">
        <v>511</v>
      </c>
      <c r="B19" s="210"/>
      <c r="C19" s="209" t="s">
        <v>512</v>
      </c>
      <c r="D19" s="209"/>
      <c r="E19" s="187"/>
      <c r="F19" s="187"/>
      <c r="G19" s="187"/>
      <c r="H19" s="187"/>
      <c r="I19" s="187"/>
      <c r="J19" s="187"/>
      <c r="K19" s="126"/>
      <c r="L19" s="126"/>
      <c r="M19" s="126"/>
    </row>
    <row r="20" spans="1:13" s="127" customFormat="1" ht="16.5">
      <c r="A20" s="210"/>
      <c r="B20" s="210"/>
      <c r="C20" s="189" t="s">
        <v>513</v>
      </c>
      <c r="D20" s="189"/>
      <c r="E20" s="206"/>
      <c r="F20" s="206"/>
      <c r="G20" s="206"/>
      <c r="H20" s="206"/>
      <c r="I20" s="206"/>
      <c r="J20" s="206"/>
      <c r="K20" s="126"/>
      <c r="L20" s="126"/>
      <c r="M20" s="126"/>
    </row>
    <row r="21" spans="1:13" s="127" customFormat="1" ht="15.75" customHeight="1">
      <c r="A21" s="210"/>
      <c r="B21" s="210"/>
      <c r="C21" s="189" t="s">
        <v>514</v>
      </c>
      <c r="D21" s="189"/>
      <c r="E21" s="207"/>
      <c r="F21" s="207"/>
      <c r="G21" s="207"/>
      <c r="H21" s="207"/>
      <c r="I21" s="207"/>
      <c r="J21" s="207"/>
      <c r="K21" s="126"/>
      <c r="L21" s="126"/>
      <c r="M21" s="126"/>
    </row>
    <row r="22" spans="1:13" s="127" customFormat="1" ht="15.75" customHeight="1">
      <c r="A22" s="210"/>
      <c r="B22" s="210"/>
      <c r="C22" s="189" t="s">
        <v>515</v>
      </c>
      <c r="D22" s="189"/>
      <c r="E22" s="208"/>
      <c r="F22" s="208"/>
      <c r="G22" s="208"/>
      <c r="H22" s="208"/>
      <c r="I22" s="208"/>
      <c r="J22" s="208"/>
      <c r="K22" s="126"/>
      <c r="L22" s="126"/>
      <c r="M22" s="126"/>
    </row>
    <row r="23" spans="1:13" s="127" customFormat="1">
      <c r="A23" s="210"/>
      <c r="B23" s="210"/>
      <c r="C23" s="189" t="s">
        <v>516</v>
      </c>
      <c r="D23" s="189"/>
      <c r="E23" s="228"/>
      <c r="F23" s="228"/>
      <c r="G23" s="228"/>
      <c r="H23" s="228"/>
      <c r="I23" s="228"/>
      <c r="J23" s="228"/>
      <c r="K23" s="126"/>
      <c r="L23" s="126"/>
      <c r="M23" s="126"/>
    </row>
    <row r="24" spans="1:13" s="127" customFormat="1" ht="15.75" customHeight="1">
      <c r="A24" s="210"/>
      <c r="B24" s="210"/>
      <c r="C24" s="150" t="s">
        <v>517</v>
      </c>
      <c r="D24" s="150"/>
      <c r="E24" s="208"/>
      <c r="F24" s="208"/>
      <c r="G24" s="208"/>
      <c r="H24" s="208"/>
      <c r="I24" s="208"/>
      <c r="J24" s="208"/>
      <c r="K24" s="126"/>
      <c r="L24" s="126"/>
      <c r="M24" s="126"/>
    </row>
    <row r="25" spans="1:13" s="132" customFormat="1" ht="15.75" customHeight="1">
      <c r="A25" s="221" t="s">
        <v>21</v>
      </c>
      <c r="B25" s="221"/>
      <c r="C25" s="221"/>
      <c r="D25" s="221"/>
      <c r="E25" s="221"/>
      <c r="F25" s="221"/>
      <c r="G25" s="221"/>
      <c r="H25" s="221"/>
      <c r="I25" s="221"/>
      <c r="J25" s="221"/>
      <c r="K25" s="131"/>
      <c r="L25" s="131"/>
      <c r="M25" s="131"/>
    </row>
    <row r="26" spans="1:13" s="132" customFormat="1" ht="16.5">
      <c r="A26" s="222" t="s">
        <v>519</v>
      </c>
      <c r="B26" s="220"/>
      <c r="C26" s="220"/>
      <c r="D26" s="220"/>
      <c r="E26" s="223"/>
      <c r="F26" s="221" t="s">
        <v>22</v>
      </c>
      <c r="G26" s="221"/>
      <c r="H26" s="221"/>
      <c r="I26" s="222" t="s">
        <v>7</v>
      </c>
      <c r="J26" s="223"/>
      <c r="K26" s="131"/>
      <c r="L26" s="131"/>
      <c r="M26" s="131"/>
    </row>
    <row r="27" spans="1:13" s="132" customFormat="1" ht="15.75" customHeight="1">
      <c r="A27" s="224"/>
      <c r="B27" s="225"/>
      <c r="C27" s="225"/>
      <c r="D27" s="225"/>
      <c r="E27" s="226"/>
      <c r="F27" s="133" t="s">
        <v>18</v>
      </c>
      <c r="G27" s="134" t="s">
        <v>19</v>
      </c>
      <c r="H27" s="133" t="s">
        <v>520</v>
      </c>
      <c r="I27" s="224"/>
      <c r="J27" s="226"/>
      <c r="K27" s="131"/>
      <c r="L27" s="131"/>
      <c r="M27" s="131"/>
    </row>
    <row r="28" spans="1:13" s="132" customFormat="1" ht="21" customHeight="1">
      <c r="A28" s="227" t="s">
        <v>541</v>
      </c>
      <c r="B28" s="227"/>
      <c r="C28" s="227"/>
      <c r="D28" s="227"/>
      <c r="E28" s="227"/>
      <c r="F28" s="135"/>
      <c r="G28" s="135"/>
      <c r="H28" s="136"/>
      <c r="I28" s="218"/>
      <c r="J28" s="219"/>
      <c r="K28" s="152"/>
      <c r="L28" s="131"/>
      <c r="M28" s="131"/>
    </row>
    <row r="29" spans="1:13" s="132" customFormat="1" ht="15.75" customHeight="1">
      <c r="A29" s="227" t="s">
        <v>521</v>
      </c>
      <c r="B29" s="227"/>
      <c r="C29" s="227"/>
      <c r="D29" s="227"/>
      <c r="E29" s="227"/>
      <c r="F29" s="137"/>
      <c r="G29" s="137"/>
      <c r="H29" s="137"/>
      <c r="I29" s="216"/>
      <c r="J29" s="217"/>
      <c r="K29" s="152"/>
      <c r="L29" s="131"/>
      <c r="M29" s="131"/>
    </row>
    <row r="30" spans="1:13" s="132" customFormat="1">
      <c r="A30" s="211" t="s">
        <v>8</v>
      </c>
      <c r="B30" s="211"/>
      <c r="C30" s="211"/>
      <c r="D30" s="211"/>
      <c r="E30" s="211"/>
      <c r="F30" s="135"/>
      <c r="G30" s="135"/>
      <c r="H30" s="136"/>
      <c r="I30" s="218"/>
      <c r="J30" s="219"/>
      <c r="K30" s="153"/>
      <c r="L30" s="131"/>
      <c r="M30" s="131"/>
    </row>
    <row r="31" spans="1:13" s="132" customFormat="1" ht="15.75" customHeight="1">
      <c r="A31" s="211" t="s">
        <v>9</v>
      </c>
      <c r="B31" s="211"/>
      <c r="C31" s="211"/>
      <c r="D31" s="211"/>
      <c r="E31" s="211"/>
      <c r="F31" s="137"/>
      <c r="G31" s="137"/>
      <c r="H31" s="137"/>
      <c r="I31" s="216"/>
      <c r="J31" s="217"/>
      <c r="K31" s="153"/>
      <c r="L31" s="131"/>
      <c r="M31" s="131"/>
    </row>
    <row r="32" spans="1:13" s="132" customFormat="1" ht="15.75" customHeight="1">
      <c r="A32" s="211" t="s">
        <v>522</v>
      </c>
      <c r="B32" s="211"/>
      <c r="C32" s="211"/>
      <c r="D32" s="211"/>
      <c r="E32" s="211"/>
      <c r="F32" s="135"/>
      <c r="G32" s="135"/>
      <c r="H32" s="136"/>
      <c r="I32" s="218"/>
      <c r="J32" s="219"/>
      <c r="K32" s="153"/>
      <c r="L32" s="131"/>
      <c r="M32" s="131"/>
    </row>
    <row r="33" spans="1:13" s="132" customFormat="1" ht="29.25" customHeight="1">
      <c r="A33" s="211" t="s">
        <v>523</v>
      </c>
      <c r="B33" s="211"/>
      <c r="C33" s="211"/>
      <c r="D33" s="211"/>
      <c r="E33" s="211"/>
      <c r="F33" s="135"/>
      <c r="G33" s="135"/>
      <c r="H33" s="136"/>
      <c r="I33" s="218"/>
      <c r="J33" s="219"/>
      <c r="K33" s="153"/>
      <c r="L33" s="131"/>
      <c r="M33" s="131"/>
    </row>
    <row r="34" spans="1:13" s="132" customFormat="1" ht="13.5" customHeight="1">
      <c r="A34" s="220"/>
      <c r="B34" s="220"/>
      <c r="C34" s="220"/>
      <c r="D34" s="220"/>
      <c r="E34" s="220"/>
      <c r="F34" s="220"/>
      <c r="G34" s="220"/>
      <c r="H34" s="220"/>
      <c r="I34" s="220"/>
      <c r="J34" s="220"/>
      <c r="K34" s="131"/>
      <c r="L34" s="131"/>
      <c r="M34" s="131"/>
    </row>
    <row r="35" spans="1:13" s="132" customFormat="1" ht="51.75" customHeight="1">
      <c r="A35" s="136"/>
      <c r="B35" s="212" t="s">
        <v>524</v>
      </c>
      <c r="C35" s="212"/>
      <c r="D35" s="212"/>
      <c r="E35" s="212"/>
      <c r="F35" s="212"/>
      <c r="G35" s="212"/>
      <c r="H35" s="212"/>
      <c r="I35" s="212"/>
      <c r="J35" s="212"/>
      <c r="K35" s="131"/>
      <c r="L35" s="131"/>
      <c r="M35" s="131"/>
    </row>
    <row r="36" spans="1:13" s="132" customFormat="1" ht="52.5" customHeight="1">
      <c r="A36" s="136"/>
      <c r="B36" s="212" t="s">
        <v>525</v>
      </c>
      <c r="C36" s="212"/>
      <c r="D36" s="212"/>
      <c r="E36" s="212"/>
      <c r="F36" s="212"/>
      <c r="G36" s="212"/>
      <c r="H36" s="212"/>
      <c r="I36" s="212"/>
      <c r="J36" s="212"/>
      <c r="K36" s="131"/>
      <c r="L36" s="131"/>
      <c r="M36" s="131"/>
    </row>
    <row r="37" spans="1:13" s="132" customFormat="1" ht="33.75" customHeight="1">
      <c r="A37" s="136"/>
      <c r="B37" s="212" t="s">
        <v>526</v>
      </c>
      <c r="C37" s="212"/>
      <c r="D37" s="212"/>
      <c r="E37" s="212"/>
      <c r="F37" s="212"/>
      <c r="G37" s="212"/>
      <c r="H37" s="212"/>
      <c r="I37" s="212"/>
      <c r="J37" s="212"/>
      <c r="K37" s="131"/>
      <c r="L37" s="131"/>
      <c r="M37" s="131"/>
    </row>
    <row r="38" spans="1:13" s="132" customFormat="1" ht="16.5">
      <c r="A38" s="138"/>
      <c r="B38" s="138"/>
      <c r="C38" s="139"/>
      <c r="D38" s="139"/>
      <c r="E38" s="139"/>
      <c r="F38" s="139"/>
      <c r="G38" s="139"/>
      <c r="H38" s="140"/>
      <c r="I38" s="140"/>
      <c r="J38" s="141"/>
      <c r="K38" s="131"/>
      <c r="L38" s="131"/>
      <c r="M38" s="131"/>
    </row>
    <row r="39" spans="1:13" s="132" customFormat="1" ht="13.5" customHeight="1">
      <c r="A39" s="213" t="s">
        <v>527</v>
      </c>
      <c r="B39" s="213"/>
      <c r="C39" s="213"/>
      <c r="D39" s="213"/>
      <c r="E39" s="213"/>
      <c r="F39" s="213"/>
      <c r="G39" s="213"/>
      <c r="H39" s="213"/>
      <c r="I39" s="213"/>
      <c r="J39" s="213"/>
      <c r="K39" s="131"/>
      <c r="L39" s="131"/>
      <c r="M39" s="131"/>
    </row>
    <row r="40" spans="1:13" s="132" customFormat="1" ht="13.5" customHeight="1">
      <c r="A40" s="214" t="s">
        <v>528</v>
      </c>
      <c r="B40" s="214"/>
      <c r="C40" s="214"/>
      <c r="D40" s="214"/>
      <c r="E40" s="214"/>
      <c r="F40" s="214"/>
      <c r="G40" s="214"/>
      <c r="H40" s="214"/>
      <c r="I40" s="214"/>
      <c r="J40" s="214"/>
      <c r="K40" s="131"/>
      <c r="L40" s="131"/>
      <c r="M40" s="131"/>
    </row>
    <row r="41" spans="1:13" s="127" customFormat="1" ht="16.5">
      <c r="A41" s="142"/>
      <c r="B41" s="142"/>
      <c r="C41" s="142"/>
      <c r="D41" s="142"/>
      <c r="E41" s="142"/>
      <c r="F41" s="142"/>
      <c r="G41" s="142"/>
      <c r="H41" s="142"/>
      <c r="I41" s="142"/>
      <c r="J41" s="143"/>
      <c r="K41" s="126"/>
      <c r="L41" s="126"/>
      <c r="M41" s="126"/>
    </row>
    <row r="42" spans="1:13" s="127" customFormat="1" ht="16.5">
      <c r="A42" s="205" t="s">
        <v>529</v>
      </c>
      <c r="B42" s="205"/>
      <c r="C42" s="205"/>
      <c r="D42" s="205"/>
      <c r="E42" s="205"/>
      <c r="F42" s="205"/>
      <c r="G42" s="205"/>
      <c r="H42" s="205"/>
      <c r="I42" s="205"/>
      <c r="J42" s="205"/>
      <c r="K42" s="126"/>
      <c r="L42" s="126"/>
      <c r="M42" s="126"/>
    </row>
    <row r="43" spans="1:13" s="127" customFormat="1" ht="50.25" customHeight="1">
      <c r="A43" s="144"/>
      <c r="B43" s="144"/>
      <c r="C43" s="144"/>
      <c r="D43" s="144"/>
      <c r="E43" s="144"/>
      <c r="F43" s="144"/>
      <c r="G43" s="144"/>
      <c r="H43" s="144"/>
      <c r="I43" s="144"/>
      <c r="J43" s="143"/>
      <c r="K43" s="126"/>
      <c r="L43" s="126"/>
      <c r="M43" s="126"/>
    </row>
    <row r="44" spans="1:13" s="127" customFormat="1" ht="16.5">
      <c r="A44" s="215" t="s">
        <v>542</v>
      </c>
      <c r="B44" s="215"/>
      <c r="C44" s="215"/>
      <c r="D44" s="215"/>
      <c r="E44" s="215"/>
      <c r="F44" s="215"/>
      <c r="G44" s="215"/>
      <c r="H44" s="215"/>
      <c r="I44" s="215"/>
      <c r="J44" s="215"/>
      <c r="K44" s="126"/>
      <c r="L44" s="126"/>
      <c r="M44" s="126"/>
    </row>
    <row r="45" spans="1:13" s="127" customFormat="1" ht="15">
      <c r="A45" s="145"/>
      <c r="B45" s="145"/>
      <c r="C45" s="145"/>
      <c r="D45" s="145"/>
      <c r="E45" s="145"/>
      <c r="F45" s="145"/>
      <c r="G45" s="145"/>
      <c r="H45" s="145"/>
      <c r="I45" s="145"/>
      <c r="J45" s="146"/>
      <c r="K45" s="126"/>
      <c r="L45" s="126"/>
      <c r="M45" s="126"/>
    </row>
    <row r="46" spans="1:13" s="127" customFormat="1" ht="15">
      <c r="A46" s="131"/>
      <c r="B46" s="131"/>
      <c r="C46" s="131"/>
      <c r="D46" s="131"/>
      <c r="E46" s="131"/>
      <c r="F46" s="131"/>
      <c r="G46" s="132"/>
      <c r="H46" s="132"/>
      <c r="I46" s="132"/>
      <c r="J46" s="126"/>
      <c r="K46" s="126"/>
      <c r="L46" s="126"/>
      <c r="M46" s="126"/>
    </row>
    <row r="47" spans="1:13" s="127" customFormat="1" ht="15">
      <c r="A47" s="131"/>
      <c r="B47" s="131"/>
      <c r="C47" s="131"/>
      <c r="D47" s="131"/>
      <c r="E47" s="131"/>
      <c r="F47" s="131"/>
      <c r="G47" s="132"/>
      <c r="H47" s="132"/>
      <c r="I47" s="132"/>
      <c r="J47" s="126"/>
      <c r="K47" s="126"/>
      <c r="L47" s="126"/>
      <c r="M47" s="126"/>
    </row>
    <row r="48" spans="1:13" s="127" customFormat="1" ht="15">
      <c r="A48" s="131"/>
      <c r="B48" s="131"/>
      <c r="C48" s="131"/>
      <c r="D48" s="131"/>
      <c r="E48" s="131"/>
      <c r="F48" s="131"/>
      <c r="G48" s="132"/>
      <c r="H48" s="132"/>
      <c r="I48" s="132"/>
      <c r="J48" s="126"/>
      <c r="K48" s="126"/>
      <c r="L48" s="126"/>
      <c r="M48" s="126"/>
    </row>
    <row r="49" spans="1:13" s="127" customFormat="1" ht="15">
      <c r="A49" s="131"/>
      <c r="B49" s="131"/>
      <c r="C49" s="131"/>
      <c r="D49" s="131"/>
      <c r="E49" s="131"/>
      <c r="F49" s="131"/>
      <c r="G49" s="132"/>
      <c r="H49" s="132"/>
      <c r="I49" s="132"/>
      <c r="J49" s="126"/>
      <c r="K49" s="126"/>
      <c r="L49" s="126"/>
      <c r="M49" s="126"/>
    </row>
    <row r="50" spans="1:13" s="127" customFormat="1" ht="15">
      <c r="A50" s="126"/>
      <c r="B50" s="126"/>
      <c r="C50" s="126"/>
      <c r="D50" s="126"/>
      <c r="E50" s="126"/>
      <c r="F50" s="126"/>
      <c r="J50" s="126"/>
      <c r="K50" s="126"/>
      <c r="L50" s="126"/>
      <c r="M50" s="126"/>
    </row>
  </sheetData>
  <mergeCells count="69">
    <mergeCell ref="A25:J25"/>
    <mergeCell ref="C23:D23"/>
    <mergeCell ref="I28:J28"/>
    <mergeCell ref="I29:J29"/>
    <mergeCell ref="I30:J30"/>
    <mergeCell ref="A26:E27"/>
    <mergeCell ref="F26:H26"/>
    <mergeCell ref="I26:J27"/>
    <mergeCell ref="A28:E28"/>
    <mergeCell ref="A29:E29"/>
    <mergeCell ref="E23:J23"/>
    <mergeCell ref="E24:J24"/>
    <mergeCell ref="A39:J39"/>
    <mergeCell ref="A40:J40"/>
    <mergeCell ref="A44:J44"/>
    <mergeCell ref="I31:J31"/>
    <mergeCell ref="I32:J32"/>
    <mergeCell ref="I33:J33"/>
    <mergeCell ref="A34:J34"/>
    <mergeCell ref="B35:J35"/>
    <mergeCell ref="C21:D21"/>
    <mergeCell ref="A42:J42"/>
    <mergeCell ref="E19:J19"/>
    <mergeCell ref="E20:J20"/>
    <mergeCell ref="E21:J21"/>
    <mergeCell ref="C22:D22"/>
    <mergeCell ref="E22:J22"/>
    <mergeCell ref="C20:D20"/>
    <mergeCell ref="C19:D19"/>
    <mergeCell ref="A19:B24"/>
    <mergeCell ref="A30:E30"/>
    <mergeCell ref="A31:E31"/>
    <mergeCell ref="A32:E32"/>
    <mergeCell ref="A33:E33"/>
    <mergeCell ref="B36:J36"/>
    <mergeCell ref="B37:J37"/>
    <mergeCell ref="A10:B10"/>
    <mergeCell ref="C10:J10"/>
    <mergeCell ref="A11:B11"/>
    <mergeCell ref="C11:J11"/>
    <mergeCell ref="A12:B12"/>
    <mergeCell ref="A15:B15"/>
    <mergeCell ref="C15:J15"/>
    <mergeCell ref="A17:B17"/>
    <mergeCell ref="A18:J18"/>
    <mergeCell ref="C12:J12"/>
    <mergeCell ref="C13:J13"/>
    <mergeCell ref="A14:B14"/>
    <mergeCell ref="C14:J14"/>
    <mergeCell ref="A16:B16"/>
    <mergeCell ref="G17:H17"/>
    <mergeCell ref="C16:J16"/>
    <mergeCell ref="A1:J1"/>
    <mergeCell ref="A2:J2"/>
    <mergeCell ref="A3:J3"/>
    <mergeCell ref="A4:J4"/>
    <mergeCell ref="C5:D5"/>
    <mergeCell ref="E5:G5"/>
    <mergeCell ref="H5:J5"/>
    <mergeCell ref="G6:J6"/>
    <mergeCell ref="C7:J7"/>
    <mergeCell ref="C8:J8"/>
    <mergeCell ref="A5:B5"/>
    <mergeCell ref="C9:J9"/>
    <mergeCell ref="A6:B6"/>
    <mergeCell ref="A7:B7"/>
    <mergeCell ref="A8:B8"/>
    <mergeCell ref="C6:F6"/>
    <mergeCell ref="A9:B9"/>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0"/>
  <sheetViews>
    <sheetView topLeftCell="A13" zoomScale="115" zoomScaleNormal="115" workbookViewId="0">
      <selection activeCell="D5" sqref="D5:D12"/>
    </sheetView>
  </sheetViews>
  <sheetFormatPr baseColWidth="10" defaultRowHeight="15"/>
  <cols>
    <col min="2" max="2" width="34.5703125" customWidth="1"/>
    <col min="3" max="3" width="22.5703125" customWidth="1"/>
    <col min="4" max="4" width="26.140625" customWidth="1"/>
  </cols>
  <sheetData>
    <row r="2" spans="2:5" ht="19.5" thickBot="1">
      <c r="B2" s="301" t="s">
        <v>339</v>
      </c>
      <c r="C2" s="301"/>
      <c r="D2" s="301"/>
    </row>
    <row r="3" spans="2:5">
      <c r="B3" s="61"/>
      <c r="C3" s="61"/>
      <c r="D3" s="61"/>
    </row>
    <row r="4" spans="2:5">
      <c r="B4" s="62" t="s">
        <v>340</v>
      </c>
      <c r="C4" s="63" t="s">
        <v>341</v>
      </c>
      <c r="D4" s="63" t="s">
        <v>342</v>
      </c>
    </row>
    <row r="5" spans="2:5">
      <c r="B5" s="64" t="s">
        <v>420</v>
      </c>
      <c r="C5" s="104">
        <f>D5/2000</f>
        <v>0.29499999999999998</v>
      </c>
      <c r="D5" s="105">
        <v>590</v>
      </c>
      <c r="E5" s="40"/>
    </row>
    <row r="6" spans="2:5">
      <c r="B6" s="65" t="s">
        <v>421</v>
      </c>
      <c r="C6" s="106">
        <f t="shared" ref="C6:C12" si="0">D6/2000</f>
        <v>0.17499999999999999</v>
      </c>
      <c r="D6" s="107">
        <v>350</v>
      </c>
      <c r="E6" s="40"/>
    </row>
    <row r="7" spans="2:5">
      <c r="B7" s="64" t="s">
        <v>422</v>
      </c>
      <c r="C7" s="104">
        <f t="shared" si="0"/>
        <v>0.17499999999999999</v>
      </c>
      <c r="D7" s="105">
        <v>350</v>
      </c>
      <c r="E7" s="40"/>
    </row>
    <row r="8" spans="2:5">
      <c r="B8" s="65" t="s">
        <v>193</v>
      </c>
      <c r="C8" s="106">
        <f t="shared" si="0"/>
        <v>0.1</v>
      </c>
      <c r="D8" s="107">
        <v>200</v>
      </c>
      <c r="E8" s="40"/>
    </row>
    <row r="9" spans="2:5">
      <c r="B9" s="64" t="s">
        <v>206</v>
      </c>
      <c r="C9" s="104">
        <f t="shared" si="0"/>
        <v>0.125</v>
      </c>
      <c r="D9" s="105">
        <v>250</v>
      </c>
      <c r="E9" s="40"/>
    </row>
    <row r="10" spans="2:5">
      <c r="B10" s="65" t="s">
        <v>241</v>
      </c>
      <c r="C10" s="106">
        <f t="shared" si="0"/>
        <v>0.06</v>
      </c>
      <c r="D10" s="107">
        <v>120</v>
      </c>
      <c r="E10" s="40"/>
    </row>
    <row r="11" spans="2:5">
      <c r="B11" s="64" t="s">
        <v>269</v>
      </c>
      <c r="C11" s="104">
        <f t="shared" si="0"/>
        <v>3.5000000000000003E-2</v>
      </c>
      <c r="D11" s="105">
        <v>70</v>
      </c>
      <c r="E11" s="40"/>
    </row>
    <row r="12" spans="2:5">
      <c r="B12" s="65" t="s">
        <v>284</v>
      </c>
      <c r="C12" s="106">
        <f t="shared" si="0"/>
        <v>3.5000000000000003E-2</v>
      </c>
      <c r="D12" s="107">
        <v>70</v>
      </c>
      <c r="E12" s="40"/>
    </row>
    <row r="13" spans="2:5" ht="15.75">
      <c r="B13" s="109" t="s">
        <v>343</v>
      </c>
      <c r="C13" s="108">
        <v>1</v>
      </c>
      <c r="D13" s="110">
        <v>2000</v>
      </c>
    </row>
    <row r="14" spans="2:5">
      <c r="C14" s="103"/>
    </row>
    <row r="16" spans="2:5" ht="18.75">
      <c r="B16" s="302" t="s">
        <v>344</v>
      </c>
      <c r="C16" s="302"/>
      <c r="D16" s="302"/>
    </row>
    <row r="17" spans="2:4" ht="15.75" thickBot="1"/>
    <row r="18" spans="2:4" ht="15.75" thickBot="1">
      <c r="B18" s="41" t="s">
        <v>345</v>
      </c>
      <c r="C18" s="42" t="s">
        <v>346</v>
      </c>
      <c r="D18" s="43" t="s">
        <v>347</v>
      </c>
    </row>
    <row r="19" spans="2:4" ht="15.75" thickBot="1">
      <c r="B19" s="44">
        <v>1</v>
      </c>
      <c r="C19" s="45" t="s">
        <v>348</v>
      </c>
      <c r="D19" s="45" t="s">
        <v>349</v>
      </c>
    </row>
    <row r="20" spans="2:4" ht="15.75" thickBot="1">
      <c r="B20" s="46">
        <v>2</v>
      </c>
      <c r="C20" s="47" t="s">
        <v>350</v>
      </c>
      <c r="D20" s="47" t="s">
        <v>351</v>
      </c>
    </row>
    <row r="21" spans="2:4" ht="15.75" thickBot="1">
      <c r="B21" s="44">
        <v>3</v>
      </c>
      <c r="C21" s="45" t="s">
        <v>352</v>
      </c>
      <c r="D21" s="45" t="s">
        <v>353</v>
      </c>
    </row>
    <row r="22" spans="2:4" ht="15.75" thickBot="1">
      <c r="B22" s="46">
        <v>4</v>
      </c>
      <c r="C22" s="47" t="s">
        <v>354</v>
      </c>
      <c r="D22" s="47" t="s">
        <v>355</v>
      </c>
    </row>
    <row r="23" spans="2:4" ht="15.75" thickBot="1">
      <c r="B23" s="44">
        <v>5</v>
      </c>
      <c r="C23" s="45" t="s">
        <v>356</v>
      </c>
      <c r="D23" s="45" t="s">
        <v>357</v>
      </c>
    </row>
    <row r="26" spans="2:4" ht="18.75">
      <c r="B26" s="302" t="s">
        <v>358</v>
      </c>
      <c r="C26" s="302"/>
      <c r="D26" s="302"/>
    </row>
    <row r="28" spans="2:4" ht="15.75">
      <c r="B28" s="303" t="s">
        <v>359</v>
      </c>
      <c r="C28" s="303"/>
      <c r="D28" s="303"/>
    </row>
    <row r="29" spans="2:4">
      <c r="B29" s="48"/>
    </row>
    <row r="30" spans="2:4" ht="52.5" customHeight="1">
      <c r="B30" s="300" t="s">
        <v>360</v>
      </c>
      <c r="C30" s="300"/>
      <c r="D30" s="300"/>
    </row>
    <row r="31" spans="2:4">
      <c r="B31" s="48"/>
    </row>
    <row r="32" spans="2:4" ht="54.75" customHeight="1">
      <c r="B32" s="300" t="s">
        <v>361</v>
      </c>
      <c r="C32" s="300"/>
      <c r="D32" s="300"/>
    </row>
    <row r="33" spans="2:4">
      <c r="B33" s="49"/>
      <c r="C33" s="50"/>
      <c r="D33" s="50"/>
    </row>
    <row r="34" spans="2:4" ht="51" customHeight="1">
      <c r="B34" s="300" t="s">
        <v>362</v>
      </c>
      <c r="C34" s="300"/>
      <c r="D34" s="300"/>
    </row>
    <row r="35" spans="2:4">
      <c r="B35" s="49"/>
      <c r="C35" s="50"/>
      <c r="D35" s="50"/>
    </row>
    <row r="36" spans="2:4" ht="54.75" customHeight="1">
      <c r="B36" s="300" t="s">
        <v>363</v>
      </c>
      <c r="C36" s="300"/>
      <c r="D36" s="300"/>
    </row>
    <row r="37" spans="2:4">
      <c r="B37" s="49"/>
      <c r="C37" s="50"/>
      <c r="D37" s="50"/>
    </row>
    <row r="38" spans="2:4" ht="51" customHeight="1">
      <c r="B38" s="300" t="s">
        <v>364</v>
      </c>
      <c r="C38" s="300"/>
      <c r="D38" s="300"/>
    </row>
    <row r="39" spans="2:4">
      <c r="B39" s="49"/>
      <c r="C39" s="49"/>
      <c r="D39" s="49"/>
    </row>
    <row r="40" spans="2:4" ht="15.75">
      <c r="B40" s="51"/>
      <c r="C40" s="52"/>
      <c r="D40" s="52"/>
    </row>
  </sheetData>
  <mergeCells count="9">
    <mergeCell ref="B34:D34"/>
    <mergeCell ref="B36:D36"/>
    <mergeCell ref="B38:D38"/>
    <mergeCell ref="B2:D2"/>
    <mergeCell ref="B16:D16"/>
    <mergeCell ref="B26:D26"/>
    <mergeCell ref="B28:D28"/>
    <mergeCell ref="B30:D30"/>
    <mergeCell ref="B32:D3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G265"/>
  <sheetViews>
    <sheetView zoomScale="70" zoomScaleNormal="70" workbookViewId="0">
      <pane xSplit="2" ySplit="4" topLeftCell="E251" activePane="bottomRight" state="frozen"/>
      <selection pane="topRight" activeCell="C1" sqref="C1"/>
      <selection pane="bottomLeft" activeCell="A3" sqref="A3"/>
      <selection pane="bottomRight" activeCell="AE259" sqref="AE259"/>
    </sheetView>
  </sheetViews>
  <sheetFormatPr baseColWidth="10" defaultRowHeight="15"/>
  <cols>
    <col min="1" max="1" width="8.42578125" style="6" customWidth="1"/>
    <col min="2" max="2" width="4.140625" style="6" customWidth="1"/>
    <col min="3" max="3" width="4.7109375" style="13" customWidth="1"/>
    <col min="4" max="4" width="26.28515625" style="7" customWidth="1"/>
    <col min="5" max="5" width="5" style="7" customWidth="1"/>
    <col min="6" max="6" width="36.42578125" style="6" customWidth="1"/>
    <col min="7" max="7" width="6.42578125" style="6" hidden="1" customWidth="1"/>
    <col min="8" max="8" width="40" style="7" customWidth="1"/>
    <col min="9" max="9" width="29.28515625" style="7" customWidth="1"/>
    <col min="10" max="10" width="4.42578125" style="6" bestFit="1" customWidth="1"/>
    <col min="11" max="11" width="3.85546875" style="6" bestFit="1" customWidth="1"/>
    <col min="12" max="12" width="4.5703125" style="6" bestFit="1" customWidth="1"/>
    <col min="13" max="13" width="4.42578125" style="6" bestFit="1" customWidth="1"/>
    <col min="14" max="14" width="3.85546875" style="6" bestFit="1" customWidth="1"/>
    <col min="15" max="15" width="5" style="6" bestFit="1" customWidth="1"/>
    <col min="16" max="16" width="2.140625" style="6" customWidth="1"/>
    <col min="17" max="22" width="5" style="6" customWidth="1"/>
    <col min="23" max="23" width="1.7109375" style="6" customWidth="1"/>
    <col min="24" max="29" width="5.140625" style="6" customWidth="1"/>
    <col min="30" max="30" width="22" style="6" bestFit="1" customWidth="1"/>
    <col min="31" max="31" width="20.85546875" style="67" customWidth="1"/>
  </cols>
  <sheetData>
    <row r="1" spans="1:31" ht="30.75" customHeight="1">
      <c r="A1" s="257" t="s">
        <v>292</v>
      </c>
      <c r="B1" s="257"/>
      <c r="C1" s="257"/>
      <c r="D1" s="257"/>
      <c r="E1" s="257"/>
      <c r="F1" s="257"/>
      <c r="G1" s="257"/>
      <c r="H1" s="257"/>
      <c r="I1" s="257"/>
      <c r="J1" s="257"/>
      <c r="K1" s="257"/>
      <c r="L1" s="257"/>
      <c r="M1" s="257"/>
      <c r="N1" s="257"/>
      <c r="O1" s="257"/>
      <c r="P1" s="257"/>
      <c r="Q1" s="257"/>
      <c r="R1" s="257"/>
      <c r="S1" s="257"/>
      <c r="T1" s="257"/>
      <c r="U1" s="257"/>
      <c r="V1" s="257"/>
      <c r="W1" s="257"/>
      <c r="X1" s="257"/>
      <c r="Y1" s="257"/>
      <c r="Z1" s="257"/>
      <c r="AA1" s="257"/>
      <c r="AB1" s="257"/>
      <c r="AC1" s="257"/>
      <c r="AD1" s="257"/>
      <c r="AE1" s="257"/>
    </row>
    <row r="2" spans="1:31" ht="27.75" customHeight="1">
      <c r="A2" s="258"/>
      <c r="B2" s="258"/>
      <c r="C2" s="258"/>
      <c r="D2" s="258"/>
      <c r="E2" s="269" t="s">
        <v>15</v>
      </c>
      <c r="F2" s="270"/>
      <c r="G2" s="270"/>
      <c r="H2" s="270"/>
      <c r="I2" s="270"/>
      <c r="J2" s="270"/>
      <c r="K2" s="270"/>
      <c r="L2" s="270"/>
      <c r="M2" s="270"/>
      <c r="N2" s="270"/>
      <c r="O2" s="271"/>
      <c r="P2" s="266" t="s">
        <v>43</v>
      </c>
      <c r="Q2" s="267"/>
      <c r="R2" s="267"/>
      <c r="S2" s="267"/>
      <c r="T2" s="267"/>
      <c r="U2" s="267"/>
      <c r="V2" s="267"/>
      <c r="W2" s="267"/>
      <c r="X2" s="267"/>
      <c r="Y2" s="267"/>
      <c r="Z2" s="267"/>
      <c r="AA2" s="267"/>
      <c r="AB2" s="267"/>
      <c r="AC2" s="267"/>
      <c r="AD2" s="267"/>
      <c r="AE2" s="268"/>
    </row>
    <row r="3" spans="1:31" s="12" customFormat="1" ht="15" customHeight="1">
      <c r="A3" s="254" t="s">
        <v>1</v>
      </c>
      <c r="B3" s="254" t="s">
        <v>0</v>
      </c>
      <c r="C3" s="264" t="s">
        <v>17</v>
      </c>
      <c r="D3" s="264"/>
      <c r="E3" s="254" t="s">
        <v>16</v>
      </c>
      <c r="F3" s="254"/>
      <c r="G3" s="259" t="s">
        <v>54</v>
      </c>
      <c r="H3" s="255" t="s">
        <v>55</v>
      </c>
      <c r="I3" s="255" t="s">
        <v>23</v>
      </c>
      <c r="J3" s="254"/>
      <c r="K3" s="254"/>
      <c r="L3" s="254"/>
      <c r="M3" s="254"/>
      <c r="N3" s="254"/>
      <c r="O3" s="254"/>
      <c r="P3" s="262"/>
      <c r="Q3" s="254" t="s">
        <v>11</v>
      </c>
      <c r="R3" s="254"/>
      <c r="S3" s="254"/>
      <c r="T3" s="254"/>
      <c r="U3" s="254"/>
      <c r="V3" s="254"/>
      <c r="W3" s="262"/>
      <c r="X3" s="254" t="s">
        <v>14</v>
      </c>
      <c r="Y3" s="254"/>
      <c r="Z3" s="254"/>
      <c r="AA3" s="254"/>
      <c r="AB3" s="254"/>
      <c r="AC3" s="254"/>
      <c r="AD3" s="254" t="s">
        <v>12</v>
      </c>
      <c r="AE3" s="260" t="s">
        <v>13</v>
      </c>
    </row>
    <row r="4" spans="1:31" s="12" customFormat="1">
      <c r="A4" s="259"/>
      <c r="B4" s="259"/>
      <c r="C4" s="255"/>
      <c r="D4" s="255"/>
      <c r="E4" s="259"/>
      <c r="F4" s="259"/>
      <c r="G4" s="272"/>
      <c r="H4" s="256"/>
      <c r="I4" s="265"/>
      <c r="J4" s="33" t="s">
        <v>2</v>
      </c>
      <c r="K4" s="15" t="s">
        <v>3</v>
      </c>
      <c r="L4" s="15" t="s">
        <v>4</v>
      </c>
      <c r="M4" s="15" t="s">
        <v>497</v>
      </c>
      <c r="N4" s="15" t="s">
        <v>5</v>
      </c>
      <c r="O4" s="15" t="s">
        <v>6</v>
      </c>
      <c r="P4" s="263"/>
      <c r="Q4" s="115" t="s">
        <v>2</v>
      </c>
      <c r="R4" s="115" t="s">
        <v>3</v>
      </c>
      <c r="S4" s="115" t="s">
        <v>4</v>
      </c>
      <c r="T4" s="115" t="s">
        <v>497</v>
      </c>
      <c r="U4" s="115" t="s">
        <v>5</v>
      </c>
      <c r="V4" s="115" t="s">
        <v>6</v>
      </c>
      <c r="W4" s="263"/>
      <c r="X4" s="259"/>
      <c r="Y4" s="259"/>
      <c r="Z4" s="259"/>
      <c r="AA4" s="259"/>
      <c r="AB4" s="259"/>
      <c r="AC4" s="259"/>
      <c r="AD4" s="259"/>
      <c r="AE4" s="261"/>
    </row>
    <row r="5" spans="1:31" s="74" customFormat="1" ht="43.5" customHeight="1">
      <c r="A5" s="282">
        <v>1</v>
      </c>
      <c r="B5" s="291" t="s">
        <v>423</v>
      </c>
      <c r="C5" s="276"/>
      <c r="D5" s="238" t="s">
        <v>52</v>
      </c>
      <c r="E5" s="70">
        <v>1</v>
      </c>
      <c r="F5" s="71" t="s">
        <v>53</v>
      </c>
      <c r="G5" s="71">
        <v>1</v>
      </c>
      <c r="H5" s="238" t="s">
        <v>436</v>
      </c>
      <c r="I5" s="238" t="s">
        <v>482</v>
      </c>
      <c r="J5" s="72"/>
      <c r="K5" s="72"/>
      <c r="L5" s="72"/>
      <c r="M5" s="72"/>
      <c r="N5" s="72"/>
      <c r="O5" s="72">
        <v>1</v>
      </c>
      <c r="P5" s="249"/>
      <c r="Q5" s="72">
        <v>0</v>
      </c>
      <c r="R5" s="72">
        <v>2</v>
      </c>
      <c r="S5" s="72">
        <f t="shared" ref="S5:V8" si="0">R5+2</f>
        <v>4</v>
      </c>
      <c r="T5" s="72">
        <f t="shared" si="0"/>
        <v>6</v>
      </c>
      <c r="U5" s="72">
        <f t="shared" si="0"/>
        <v>8</v>
      </c>
      <c r="V5" s="72">
        <f t="shared" si="0"/>
        <v>10</v>
      </c>
      <c r="W5" s="73"/>
      <c r="X5" s="72">
        <f>J5*Q5</f>
        <v>0</v>
      </c>
      <c r="Y5" s="72">
        <f t="shared" ref="Y5:Y59" si="1">K5*R5</f>
        <v>0</v>
      </c>
      <c r="Z5" s="72">
        <f t="shared" ref="Z5:Z59" si="2">L5*S5</f>
        <v>0</v>
      </c>
      <c r="AA5" s="72">
        <f t="shared" ref="AA5:AA59" si="3">M5*T5</f>
        <v>0</v>
      </c>
      <c r="AB5" s="72">
        <f t="shared" ref="AB5:AB59" si="4">N5*U5</f>
        <v>0</v>
      </c>
      <c r="AC5" s="72">
        <f t="shared" ref="AC5:AC59" si="5">O5*V5</f>
        <v>10</v>
      </c>
      <c r="AD5" s="72">
        <f>X5+Y5+Z5+AA5+AB5+AC5</f>
        <v>10</v>
      </c>
      <c r="AE5" s="232">
        <f>SUM(AD5:AD13)</f>
        <v>69.38</v>
      </c>
    </row>
    <row r="6" spans="1:31" s="74" customFormat="1" ht="30" customHeight="1">
      <c r="A6" s="283"/>
      <c r="B6" s="292"/>
      <c r="C6" s="277"/>
      <c r="D6" s="239"/>
      <c r="E6" s="75">
        <f>E5+1</f>
        <v>2</v>
      </c>
      <c r="F6" s="71" t="s">
        <v>437</v>
      </c>
      <c r="G6" s="76"/>
      <c r="H6" s="239"/>
      <c r="I6" s="239"/>
      <c r="J6" s="72"/>
      <c r="K6" s="72"/>
      <c r="L6" s="72"/>
      <c r="M6" s="72"/>
      <c r="N6" s="72"/>
      <c r="O6" s="72">
        <v>1</v>
      </c>
      <c r="P6" s="249"/>
      <c r="Q6" s="72">
        <v>0</v>
      </c>
      <c r="R6" s="72">
        <v>2</v>
      </c>
      <c r="S6" s="72">
        <f t="shared" si="0"/>
        <v>4</v>
      </c>
      <c r="T6" s="72">
        <f t="shared" si="0"/>
        <v>6</v>
      </c>
      <c r="U6" s="72">
        <f t="shared" si="0"/>
        <v>8</v>
      </c>
      <c r="V6" s="72">
        <f t="shared" si="0"/>
        <v>10</v>
      </c>
      <c r="W6" s="73"/>
      <c r="X6" s="72">
        <f t="shared" ref="X6:X60" si="6">J6*Q6</f>
        <v>0</v>
      </c>
      <c r="Y6" s="72">
        <f t="shared" si="1"/>
        <v>0</v>
      </c>
      <c r="Z6" s="72">
        <f t="shared" si="2"/>
        <v>0</v>
      </c>
      <c r="AA6" s="72">
        <f t="shared" si="3"/>
        <v>0</v>
      </c>
      <c r="AB6" s="72">
        <f t="shared" si="4"/>
        <v>0</v>
      </c>
      <c r="AC6" s="72">
        <f t="shared" si="5"/>
        <v>10</v>
      </c>
      <c r="AD6" s="72">
        <f t="shared" ref="AD6:AD60" si="7">X6+Y6+Z6+AA6+AB6+AC6</f>
        <v>10</v>
      </c>
      <c r="AE6" s="233"/>
    </row>
    <row r="7" spans="1:31" s="74" customFormat="1" ht="30" customHeight="1">
      <c r="A7" s="283"/>
      <c r="B7" s="292"/>
      <c r="C7" s="277"/>
      <c r="D7" s="239"/>
      <c r="E7" s="75">
        <f t="shared" ref="E7:E13" si="8">E6+1</f>
        <v>3</v>
      </c>
      <c r="F7" s="71" t="s">
        <v>438</v>
      </c>
      <c r="G7" s="76"/>
      <c r="H7" s="239"/>
      <c r="I7" s="239"/>
      <c r="J7" s="72"/>
      <c r="K7" s="72"/>
      <c r="L7" s="72"/>
      <c r="M7" s="72"/>
      <c r="N7" s="72"/>
      <c r="O7" s="72">
        <v>1</v>
      </c>
      <c r="P7" s="77"/>
      <c r="Q7" s="72">
        <v>0</v>
      </c>
      <c r="R7" s="72">
        <v>2</v>
      </c>
      <c r="S7" s="72">
        <f t="shared" si="0"/>
        <v>4</v>
      </c>
      <c r="T7" s="72">
        <f t="shared" si="0"/>
        <v>6</v>
      </c>
      <c r="U7" s="72">
        <f t="shared" si="0"/>
        <v>8</v>
      </c>
      <c r="V7" s="72">
        <f t="shared" si="0"/>
        <v>10</v>
      </c>
      <c r="W7" s="73"/>
      <c r="X7" s="72">
        <f t="shared" si="6"/>
        <v>0</v>
      </c>
      <c r="Y7" s="72">
        <f t="shared" si="1"/>
        <v>0</v>
      </c>
      <c r="Z7" s="72">
        <f t="shared" si="2"/>
        <v>0</v>
      </c>
      <c r="AA7" s="72">
        <f t="shared" si="3"/>
        <v>0</v>
      </c>
      <c r="AB7" s="72">
        <f t="shared" si="4"/>
        <v>0</v>
      </c>
      <c r="AC7" s="72">
        <f t="shared" si="5"/>
        <v>10</v>
      </c>
      <c r="AD7" s="72">
        <f t="shared" si="7"/>
        <v>10</v>
      </c>
      <c r="AE7" s="233"/>
    </row>
    <row r="8" spans="1:31" s="74" customFormat="1" ht="40.5" customHeight="1">
      <c r="A8" s="283"/>
      <c r="B8" s="292"/>
      <c r="C8" s="277"/>
      <c r="D8" s="239"/>
      <c r="E8" s="75">
        <f t="shared" si="8"/>
        <v>4</v>
      </c>
      <c r="F8" s="71" t="s">
        <v>56</v>
      </c>
      <c r="G8" s="71"/>
      <c r="H8" s="240"/>
      <c r="I8" s="240"/>
      <c r="J8" s="72"/>
      <c r="K8" s="72"/>
      <c r="L8" s="72"/>
      <c r="M8" s="72"/>
      <c r="N8" s="72"/>
      <c r="O8" s="72">
        <v>1</v>
      </c>
      <c r="P8" s="77"/>
      <c r="Q8" s="72">
        <v>0</v>
      </c>
      <c r="R8" s="72">
        <v>2</v>
      </c>
      <c r="S8" s="72">
        <f t="shared" si="0"/>
        <v>4</v>
      </c>
      <c r="T8" s="72">
        <f t="shared" si="0"/>
        <v>6</v>
      </c>
      <c r="U8" s="72">
        <f t="shared" si="0"/>
        <v>8</v>
      </c>
      <c r="V8" s="72">
        <f t="shared" si="0"/>
        <v>10</v>
      </c>
      <c r="W8" s="73"/>
      <c r="X8" s="72">
        <f t="shared" si="6"/>
        <v>0</v>
      </c>
      <c r="Y8" s="72">
        <f t="shared" si="1"/>
        <v>0</v>
      </c>
      <c r="Z8" s="72">
        <f t="shared" si="2"/>
        <v>0</v>
      </c>
      <c r="AA8" s="72">
        <f t="shared" si="3"/>
        <v>0</v>
      </c>
      <c r="AB8" s="72">
        <f t="shared" si="4"/>
        <v>0</v>
      </c>
      <c r="AC8" s="72">
        <f t="shared" si="5"/>
        <v>10</v>
      </c>
      <c r="AD8" s="72">
        <f t="shared" si="7"/>
        <v>10</v>
      </c>
      <c r="AE8" s="233"/>
    </row>
    <row r="9" spans="1:31" s="74" customFormat="1" ht="30" customHeight="1">
      <c r="A9" s="283"/>
      <c r="B9" s="292"/>
      <c r="C9" s="277"/>
      <c r="D9" s="239"/>
      <c r="E9" s="75">
        <f t="shared" si="8"/>
        <v>5</v>
      </c>
      <c r="F9" s="78" t="s">
        <v>57</v>
      </c>
      <c r="G9" s="71">
        <v>1</v>
      </c>
      <c r="H9" s="238" t="s">
        <v>439</v>
      </c>
      <c r="I9" s="238" t="s">
        <v>440</v>
      </c>
      <c r="J9" s="72"/>
      <c r="K9" s="72"/>
      <c r="L9" s="72"/>
      <c r="M9" s="72"/>
      <c r="N9" s="72"/>
      <c r="O9" s="72">
        <v>1</v>
      </c>
      <c r="P9" s="249"/>
      <c r="Q9" s="72">
        <v>0</v>
      </c>
      <c r="R9" s="80">
        <v>0.67600000000000005</v>
      </c>
      <c r="S9" s="80">
        <f>R9+0.676</f>
        <v>1.3520000000000001</v>
      </c>
      <c r="T9" s="80">
        <f>S9+0.676</f>
        <v>2.028</v>
      </c>
      <c r="U9" s="80">
        <f>T9+0.676</f>
        <v>2.7040000000000002</v>
      </c>
      <c r="V9" s="80">
        <f>U9+0.676</f>
        <v>3.3800000000000003</v>
      </c>
      <c r="W9" s="73"/>
      <c r="X9" s="72">
        <f t="shared" si="6"/>
        <v>0</v>
      </c>
      <c r="Y9" s="72">
        <f t="shared" si="1"/>
        <v>0</v>
      </c>
      <c r="Z9" s="72">
        <f t="shared" si="2"/>
        <v>0</v>
      </c>
      <c r="AA9" s="72">
        <f t="shared" si="3"/>
        <v>0</v>
      </c>
      <c r="AB9" s="72">
        <f t="shared" si="4"/>
        <v>0</v>
      </c>
      <c r="AC9" s="72">
        <f t="shared" si="5"/>
        <v>3.3800000000000003</v>
      </c>
      <c r="AD9" s="72">
        <f t="shared" si="7"/>
        <v>3.3800000000000003</v>
      </c>
      <c r="AE9" s="233"/>
    </row>
    <row r="10" spans="1:31" s="74" customFormat="1" ht="30" customHeight="1">
      <c r="A10" s="283"/>
      <c r="B10" s="292"/>
      <c r="C10" s="277"/>
      <c r="D10" s="239"/>
      <c r="E10" s="75">
        <f t="shared" si="8"/>
        <v>6</v>
      </c>
      <c r="F10" s="78" t="s">
        <v>58</v>
      </c>
      <c r="G10" s="71">
        <v>1</v>
      </c>
      <c r="H10" s="239"/>
      <c r="I10" s="239"/>
      <c r="J10" s="72"/>
      <c r="K10" s="72"/>
      <c r="L10" s="72"/>
      <c r="M10" s="72"/>
      <c r="N10" s="72"/>
      <c r="O10" s="72">
        <v>1</v>
      </c>
      <c r="P10" s="249"/>
      <c r="Q10" s="72">
        <v>0</v>
      </c>
      <c r="R10" s="72">
        <v>2</v>
      </c>
      <c r="S10" s="72">
        <f>R10+2</f>
        <v>4</v>
      </c>
      <c r="T10" s="72">
        <f>S10+2</f>
        <v>6</v>
      </c>
      <c r="U10" s="72">
        <f>T10+2</f>
        <v>8</v>
      </c>
      <c r="V10" s="72">
        <f>U10+2</f>
        <v>10</v>
      </c>
      <c r="W10" s="73"/>
      <c r="X10" s="72">
        <f t="shared" si="6"/>
        <v>0</v>
      </c>
      <c r="Y10" s="72">
        <f t="shared" si="1"/>
        <v>0</v>
      </c>
      <c r="Z10" s="72">
        <f t="shared" si="2"/>
        <v>0</v>
      </c>
      <c r="AA10" s="72">
        <f t="shared" si="3"/>
        <v>0</v>
      </c>
      <c r="AB10" s="72">
        <f t="shared" si="4"/>
        <v>0</v>
      </c>
      <c r="AC10" s="72">
        <f t="shared" si="5"/>
        <v>10</v>
      </c>
      <c r="AD10" s="72">
        <f t="shared" si="7"/>
        <v>10</v>
      </c>
      <c r="AE10" s="233"/>
    </row>
    <row r="11" spans="1:31" s="74" customFormat="1" ht="30" customHeight="1">
      <c r="A11" s="283"/>
      <c r="B11" s="292"/>
      <c r="C11" s="277"/>
      <c r="D11" s="239"/>
      <c r="E11" s="75">
        <f t="shared" si="8"/>
        <v>7</v>
      </c>
      <c r="F11" s="78" t="s">
        <v>441</v>
      </c>
      <c r="G11" s="71">
        <v>1</v>
      </c>
      <c r="H11" s="239"/>
      <c r="I11" s="239"/>
      <c r="J11" s="72"/>
      <c r="K11" s="72"/>
      <c r="L11" s="72"/>
      <c r="M11" s="72"/>
      <c r="N11" s="72"/>
      <c r="O11" s="72">
        <v>1</v>
      </c>
      <c r="P11" s="249"/>
      <c r="Q11" s="72">
        <v>0</v>
      </c>
      <c r="R11" s="72">
        <v>0.8</v>
      </c>
      <c r="S11" s="72">
        <f t="shared" ref="S11:V12" si="9">R11+0.8</f>
        <v>1.6</v>
      </c>
      <c r="T11" s="72">
        <f t="shared" si="9"/>
        <v>2.4000000000000004</v>
      </c>
      <c r="U11" s="72">
        <f t="shared" si="9"/>
        <v>3.2</v>
      </c>
      <c r="V11" s="72">
        <f t="shared" si="9"/>
        <v>4</v>
      </c>
      <c r="W11" s="73"/>
      <c r="X11" s="72">
        <f t="shared" si="6"/>
        <v>0</v>
      </c>
      <c r="Y11" s="72">
        <f t="shared" si="1"/>
        <v>0</v>
      </c>
      <c r="Z11" s="72">
        <f t="shared" si="2"/>
        <v>0</v>
      </c>
      <c r="AA11" s="72">
        <f t="shared" si="3"/>
        <v>0</v>
      </c>
      <c r="AB11" s="72">
        <f t="shared" si="4"/>
        <v>0</v>
      </c>
      <c r="AC11" s="72">
        <f t="shared" si="5"/>
        <v>4</v>
      </c>
      <c r="AD11" s="72">
        <f t="shared" si="7"/>
        <v>4</v>
      </c>
      <c r="AE11" s="233"/>
    </row>
    <row r="12" spans="1:31" s="74" customFormat="1" ht="30" customHeight="1">
      <c r="A12" s="283"/>
      <c r="B12" s="292"/>
      <c r="C12" s="277"/>
      <c r="D12" s="239"/>
      <c r="E12" s="75">
        <f t="shared" si="8"/>
        <v>8</v>
      </c>
      <c r="F12" s="78" t="s">
        <v>59</v>
      </c>
      <c r="G12" s="71">
        <v>1</v>
      </c>
      <c r="H12" s="239"/>
      <c r="I12" s="239"/>
      <c r="J12" s="72"/>
      <c r="K12" s="72"/>
      <c r="L12" s="72"/>
      <c r="M12" s="72"/>
      <c r="N12" s="72"/>
      <c r="O12" s="72">
        <v>1</v>
      </c>
      <c r="P12" s="249"/>
      <c r="Q12" s="72">
        <v>0</v>
      </c>
      <c r="R12" s="72">
        <v>0.8</v>
      </c>
      <c r="S12" s="72">
        <f t="shared" si="9"/>
        <v>1.6</v>
      </c>
      <c r="T12" s="72">
        <f t="shared" si="9"/>
        <v>2.4000000000000004</v>
      </c>
      <c r="U12" s="72">
        <f t="shared" si="9"/>
        <v>3.2</v>
      </c>
      <c r="V12" s="72">
        <f t="shared" si="9"/>
        <v>4</v>
      </c>
      <c r="W12" s="73"/>
      <c r="X12" s="72">
        <f t="shared" si="6"/>
        <v>0</v>
      </c>
      <c r="Y12" s="72">
        <f t="shared" si="1"/>
        <v>0</v>
      </c>
      <c r="Z12" s="72">
        <f t="shared" si="2"/>
        <v>0</v>
      </c>
      <c r="AA12" s="72">
        <f t="shared" si="3"/>
        <v>0</v>
      </c>
      <c r="AB12" s="72">
        <f t="shared" si="4"/>
        <v>0</v>
      </c>
      <c r="AC12" s="72">
        <f t="shared" si="5"/>
        <v>4</v>
      </c>
      <c r="AD12" s="72">
        <f t="shared" si="7"/>
        <v>4</v>
      </c>
      <c r="AE12" s="233"/>
    </row>
    <row r="13" spans="1:31" s="74" customFormat="1" ht="30" customHeight="1">
      <c r="A13" s="283"/>
      <c r="B13" s="292"/>
      <c r="C13" s="277"/>
      <c r="D13" s="239"/>
      <c r="E13" s="75">
        <f t="shared" si="8"/>
        <v>9</v>
      </c>
      <c r="F13" s="78" t="s">
        <v>60</v>
      </c>
      <c r="G13" s="71">
        <v>1</v>
      </c>
      <c r="H13" s="240"/>
      <c r="I13" s="239"/>
      <c r="J13" s="72"/>
      <c r="K13" s="72"/>
      <c r="L13" s="72"/>
      <c r="M13" s="72"/>
      <c r="N13" s="72"/>
      <c r="O13" s="72">
        <v>1</v>
      </c>
      <c r="P13" s="77"/>
      <c r="Q13" s="72">
        <v>0</v>
      </c>
      <c r="R13" s="72">
        <v>1.6</v>
      </c>
      <c r="S13" s="72">
        <f>R13+1.6</f>
        <v>3.2</v>
      </c>
      <c r="T13" s="72">
        <f>S13+1.6</f>
        <v>4.8000000000000007</v>
      </c>
      <c r="U13" s="72">
        <f>T13+1.6</f>
        <v>6.4</v>
      </c>
      <c r="V13" s="72">
        <f>U13+1.6</f>
        <v>8</v>
      </c>
      <c r="W13" s="73"/>
      <c r="X13" s="72">
        <f t="shared" si="6"/>
        <v>0</v>
      </c>
      <c r="Y13" s="72">
        <f t="shared" si="1"/>
        <v>0</v>
      </c>
      <c r="Z13" s="72">
        <f t="shared" si="2"/>
        <v>0</v>
      </c>
      <c r="AA13" s="72">
        <f t="shared" si="3"/>
        <v>0</v>
      </c>
      <c r="AB13" s="72">
        <f t="shared" si="4"/>
        <v>0</v>
      </c>
      <c r="AC13" s="72">
        <f t="shared" si="5"/>
        <v>8</v>
      </c>
      <c r="AD13" s="72">
        <f t="shared" si="7"/>
        <v>8</v>
      </c>
      <c r="AE13" s="234"/>
    </row>
    <row r="14" spans="1:31" s="74" customFormat="1" ht="30" customHeight="1">
      <c r="A14" s="283"/>
      <c r="B14" s="292"/>
      <c r="C14" s="277"/>
      <c r="D14" s="239"/>
      <c r="E14" s="251" t="s">
        <v>61</v>
      </c>
      <c r="F14" s="252"/>
      <c r="G14" s="253"/>
      <c r="H14" s="238" t="s">
        <v>439</v>
      </c>
      <c r="I14" s="239"/>
      <c r="J14" s="230"/>
      <c r="K14" s="230"/>
      <c r="L14" s="230"/>
      <c r="M14" s="230"/>
      <c r="N14" s="230"/>
      <c r="O14" s="231"/>
      <c r="P14" s="249"/>
      <c r="Q14" s="229"/>
      <c r="R14" s="230"/>
      <c r="S14" s="230"/>
      <c r="T14" s="230"/>
      <c r="U14" s="230"/>
      <c r="V14" s="231"/>
      <c r="W14" s="73"/>
      <c r="X14" s="229"/>
      <c r="Y14" s="230"/>
      <c r="Z14" s="230"/>
      <c r="AA14" s="230"/>
      <c r="AB14" s="230"/>
      <c r="AC14" s="231"/>
      <c r="AD14" s="94"/>
      <c r="AE14" s="95"/>
    </row>
    <row r="15" spans="1:31" s="74" customFormat="1" ht="30" customHeight="1">
      <c r="A15" s="283"/>
      <c r="B15" s="292"/>
      <c r="C15" s="277"/>
      <c r="D15" s="239"/>
      <c r="E15" s="79">
        <v>10</v>
      </c>
      <c r="F15" s="71" t="s">
        <v>442</v>
      </c>
      <c r="G15" s="71">
        <v>2</v>
      </c>
      <c r="H15" s="239"/>
      <c r="I15" s="239"/>
      <c r="J15" s="72"/>
      <c r="K15" s="72"/>
      <c r="L15" s="72"/>
      <c r="M15" s="72"/>
      <c r="N15" s="72"/>
      <c r="O15" s="72">
        <v>1</v>
      </c>
      <c r="P15" s="249"/>
      <c r="Q15" s="72">
        <v>0</v>
      </c>
      <c r="R15" s="72">
        <v>0.8</v>
      </c>
      <c r="S15" s="72">
        <f t="shared" ref="S15:V18" si="10">R15+0.8</f>
        <v>1.6</v>
      </c>
      <c r="T15" s="72">
        <f t="shared" si="10"/>
        <v>2.4000000000000004</v>
      </c>
      <c r="U15" s="72">
        <f t="shared" si="10"/>
        <v>3.2</v>
      </c>
      <c r="V15" s="72">
        <f t="shared" si="10"/>
        <v>4</v>
      </c>
      <c r="W15" s="73"/>
      <c r="X15" s="72">
        <f t="shared" si="6"/>
        <v>0</v>
      </c>
      <c r="Y15" s="72">
        <f t="shared" si="1"/>
        <v>0</v>
      </c>
      <c r="Z15" s="72">
        <f t="shared" si="2"/>
        <v>0</v>
      </c>
      <c r="AA15" s="72">
        <f t="shared" si="3"/>
        <v>0</v>
      </c>
      <c r="AB15" s="72">
        <f t="shared" si="4"/>
        <v>0</v>
      </c>
      <c r="AC15" s="72">
        <f t="shared" si="5"/>
        <v>4</v>
      </c>
      <c r="AD15" s="72">
        <f t="shared" si="7"/>
        <v>4</v>
      </c>
      <c r="AE15" s="232">
        <f>SUM(AD15:AD19)</f>
        <v>26</v>
      </c>
    </row>
    <row r="16" spans="1:31" s="74" customFormat="1" ht="37.5" customHeight="1">
      <c r="A16" s="283"/>
      <c r="B16" s="292"/>
      <c r="C16" s="277"/>
      <c r="D16" s="239"/>
      <c r="E16" s="79">
        <f>E15+1</f>
        <v>11</v>
      </c>
      <c r="F16" s="71" t="s">
        <v>62</v>
      </c>
      <c r="G16" s="71">
        <v>2</v>
      </c>
      <c r="H16" s="239"/>
      <c r="I16" s="239"/>
      <c r="J16" s="72"/>
      <c r="K16" s="72"/>
      <c r="L16" s="72"/>
      <c r="M16" s="72"/>
      <c r="N16" s="72"/>
      <c r="O16" s="72">
        <v>1</v>
      </c>
      <c r="P16" s="249"/>
      <c r="Q16" s="72">
        <v>0</v>
      </c>
      <c r="R16" s="72">
        <v>0.8</v>
      </c>
      <c r="S16" s="72">
        <f t="shared" si="10"/>
        <v>1.6</v>
      </c>
      <c r="T16" s="72">
        <f t="shared" si="10"/>
        <v>2.4000000000000004</v>
      </c>
      <c r="U16" s="72">
        <f t="shared" si="10"/>
        <v>3.2</v>
      </c>
      <c r="V16" s="72">
        <f t="shared" si="10"/>
        <v>4</v>
      </c>
      <c r="W16" s="73"/>
      <c r="X16" s="72">
        <f t="shared" si="6"/>
        <v>0</v>
      </c>
      <c r="Y16" s="72">
        <f t="shared" si="1"/>
        <v>0</v>
      </c>
      <c r="Z16" s="72">
        <f t="shared" si="2"/>
        <v>0</v>
      </c>
      <c r="AA16" s="72">
        <f t="shared" si="3"/>
        <v>0</v>
      </c>
      <c r="AB16" s="72">
        <f t="shared" si="4"/>
        <v>0</v>
      </c>
      <c r="AC16" s="72">
        <f t="shared" si="5"/>
        <v>4</v>
      </c>
      <c r="AD16" s="72">
        <f t="shared" si="7"/>
        <v>4</v>
      </c>
      <c r="AE16" s="233"/>
    </row>
    <row r="17" spans="1:31" s="74" customFormat="1" ht="30" customHeight="1">
      <c r="A17" s="283"/>
      <c r="B17" s="292"/>
      <c r="C17" s="277"/>
      <c r="D17" s="239"/>
      <c r="E17" s="79">
        <f t="shared" ref="E17:E19" si="11">E16+1</f>
        <v>12</v>
      </c>
      <c r="F17" s="71" t="s">
        <v>63</v>
      </c>
      <c r="G17" s="71">
        <v>2</v>
      </c>
      <c r="H17" s="239"/>
      <c r="I17" s="239"/>
      <c r="J17" s="72"/>
      <c r="K17" s="72"/>
      <c r="L17" s="72"/>
      <c r="M17" s="72"/>
      <c r="N17" s="72"/>
      <c r="O17" s="72">
        <v>1</v>
      </c>
      <c r="P17" s="249"/>
      <c r="Q17" s="72">
        <v>0</v>
      </c>
      <c r="R17" s="72">
        <v>0.8</v>
      </c>
      <c r="S17" s="72">
        <f t="shared" si="10"/>
        <v>1.6</v>
      </c>
      <c r="T17" s="72">
        <f t="shared" si="10"/>
        <v>2.4000000000000004</v>
      </c>
      <c r="U17" s="72">
        <f t="shared" si="10"/>
        <v>3.2</v>
      </c>
      <c r="V17" s="72">
        <f t="shared" si="10"/>
        <v>4</v>
      </c>
      <c r="W17" s="73"/>
      <c r="X17" s="72">
        <f t="shared" si="6"/>
        <v>0</v>
      </c>
      <c r="Y17" s="72">
        <f t="shared" si="1"/>
        <v>0</v>
      </c>
      <c r="Z17" s="72">
        <f t="shared" si="2"/>
        <v>0</v>
      </c>
      <c r="AA17" s="72">
        <f t="shared" si="3"/>
        <v>0</v>
      </c>
      <c r="AB17" s="72">
        <f t="shared" si="4"/>
        <v>0</v>
      </c>
      <c r="AC17" s="72">
        <f t="shared" si="5"/>
        <v>4</v>
      </c>
      <c r="AD17" s="72">
        <f t="shared" si="7"/>
        <v>4</v>
      </c>
      <c r="AE17" s="233"/>
    </row>
    <row r="18" spans="1:31" s="74" customFormat="1" ht="30" customHeight="1">
      <c r="A18" s="283"/>
      <c r="B18" s="292"/>
      <c r="C18" s="277"/>
      <c r="D18" s="239"/>
      <c r="E18" s="79">
        <f t="shared" si="11"/>
        <v>13</v>
      </c>
      <c r="F18" s="71" t="s">
        <v>64</v>
      </c>
      <c r="G18" s="71">
        <v>2</v>
      </c>
      <c r="H18" s="239"/>
      <c r="I18" s="239"/>
      <c r="J18" s="72"/>
      <c r="K18" s="72"/>
      <c r="L18" s="72"/>
      <c r="M18" s="72"/>
      <c r="N18" s="72"/>
      <c r="O18" s="72">
        <v>1</v>
      </c>
      <c r="P18" s="249"/>
      <c r="Q18" s="72">
        <v>0</v>
      </c>
      <c r="R18" s="72">
        <v>0.8</v>
      </c>
      <c r="S18" s="72">
        <f t="shared" si="10"/>
        <v>1.6</v>
      </c>
      <c r="T18" s="72">
        <f t="shared" si="10"/>
        <v>2.4000000000000004</v>
      </c>
      <c r="U18" s="72">
        <f t="shared" si="10"/>
        <v>3.2</v>
      </c>
      <c r="V18" s="72">
        <f t="shared" si="10"/>
        <v>4</v>
      </c>
      <c r="W18" s="73"/>
      <c r="X18" s="72">
        <f t="shared" si="6"/>
        <v>0</v>
      </c>
      <c r="Y18" s="72">
        <f t="shared" si="1"/>
        <v>0</v>
      </c>
      <c r="Z18" s="72">
        <f t="shared" si="2"/>
        <v>0</v>
      </c>
      <c r="AA18" s="72">
        <f t="shared" si="3"/>
        <v>0</v>
      </c>
      <c r="AB18" s="72">
        <f t="shared" si="4"/>
        <v>0</v>
      </c>
      <c r="AC18" s="72">
        <f t="shared" si="5"/>
        <v>4</v>
      </c>
      <c r="AD18" s="72">
        <f t="shared" si="7"/>
        <v>4</v>
      </c>
      <c r="AE18" s="233"/>
    </row>
    <row r="19" spans="1:31" s="74" customFormat="1" ht="30" customHeight="1">
      <c r="A19" s="283"/>
      <c r="B19" s="292"/>
      <c r="C19" s="277"/>
      <c r="D19" s="239"/>
      <c r="E19" s="79">
        <f t="shared" si="11"/>
        <v>14</v>
      </c>
      <c r="F19" s="71" t="s">
        <v>65</v>
      </c>
      <c r="G19" s="71">
        <v>2</v>
      </c>
      <c r="H19" s="240"/>
      <c r="I19" s="239"/>
      <c r="J19" s="72"/>
      <c r="K19" s="72"/>
      <c r="L19" s="72"/>
      <c r="M19" s="72"/>
      <c r="N19" s="72"/>
      <c r="O19" s="72">
        <v>1</v>
      </c>
      <c r="P19" s="249"/>
      <c r="Q19" s="72">
        <v>0</v>
      </c>
      <c r="R19" s="72">
        <v>2</v>
      </c>
      <c r="S19" s="72">
        <f>R19+2</f>
        <v>4</v>
      </c>
      <c r="T19" s="72">
        <f>S19+2</f>
        <v>6</v>
      </c>
      <c r="U19" s="72">
        <f>T19+2</f>
        <v>8</v>
      </c>
      <c r="V19" s="72">
        <f>U19+2</f>
        <v>10</v>
      </c>
      <c r="W19" s="73"/>
      <c r="X19" s="72">
        <f t="shared" si="6"/>
        <v>0</v>
      </c>
      <c r="Y19" s="72">
        <f t="shared" si="1"/>
        <v>0</v>
      </c>
      <c r="Z19" s="72">
        <f t="shared" si="2"/>
        <v>0</v>
      </c>
      <c r="AA19" s="72">
        <f t="shared" si="3"/>
        <v>0</v>
      </c>
      <c r="AB19" s="72">
        <f t="shared" si="4"/>
        <v>0</v>
      </c>
      <c r="AC19" s="72">
        <f t="shared" si="5"/>
        <v>10</v>
      </c>
      <c r="AD19" s="72">
        <f t="shared" si="7"/>
        <v>10</v>
      </c>
      <c r="AE19" s="234"/>
    </row>
    <row r="20" spans="1:31" s="74" customFormat="1" ht="37.5" customHeight="1">
      <c r="A20" s="283"/>
      <c r="B20" s="292"/>
      <c r="C20" s="277"/>
      <c r="D20" s="239"/>
      <c r="E20" s="251" t="s">
        <v>443</v>
      </c>
      <c r="F20" s="252"/>
      <c r="G20" s="253"/>
      <c r="H20" s="238" t="s">
        <v>439</v>
      </c>
      <c r="I20" s="239"/>
      <c r="J20" s="230"/>
      <c r="K20" s="230"/>
      <c r="L20" s="230"/>
      <c r="M20" s="230"/>
      <c r="N20" s="230"/>
      <c r="O20" s="231"/>
      <c r="P20" s="249"/>
      <c r="Q20" s="229"/>
      <c r="R20" s="230"/>
      <c r="S20" s="230"/>
      <c r="T20" s="230"/>
      <c r="U20" s="230"/>
      <c r="V20" s="231"/>
      <c r="W20" s="73"/>
      <c r="X20" s="229"/>
      <c r="Y20" s="230"/>
      <c r="Z20" s="230"/>
      <c r="AA20" s="230"/>
      <c r="AB20" s="230"/>
      <c r="AC20" s="231"/>
      <c r="AD20" s="94"/>
      <c r="AE20" s="95"/>
    </row>
    <row r="21" spans="1:31" s="74" customFormat="1" ht="42" customHeight="1">
      <c r="A21" s="283"/>
      <c r="B21" s="292"/>
      <c r="C21" s="277"/>
      <c r="D21" s="239"/>
      <c r="E21" s="75">
        <v>15</v>
      </c>
      <c r="F21" s="71" t="s">
        <v>66</v>
      </c>
      <c r="G21" s="71">
        <v>3</v>
      </c>
      <c r="H21" s="240"/>
      <c r="I21" s="240"/>
      <c r="J21" s="72"/>
      <c r="K21" s="72"/>
      <c r="L21" s="72"/>
      <c r="M21" s="72"/>
      <c r="N21" s="72"/>
      <c r="O21" s="72">
        <v>1</v>
      </c>
      <c r="P21" s="249"/>
      <c r="Q21" s="72">
        <v>0</v>
      </c>
      <c r="R21" s="72">
        <v>2</v>
      </c>
      <c r="S21" s="72">
        <f>R21+2</f>
        <v>4</v>
      </c>
      <c r="T21" s="72">
        <f>S21+2</f>
        <v>6</v>
      </c>
      <c r="U21" s="72">
        <f>T21+2</f>
        <v>8</v>
      </c>
      <c r="V21" s="72">
        <f>U21+2</f>
        <v>10</v>
      </c>
      <c r="W21" s="73"/>
      <c r="X21" s="72">
        <f t="shared" si="6"/>
        <v>0</v>
      </c>
      <c r="Y21" s="72">
        <f t="shared" si="1"/>
        <v>0</v>
      </c>
      <c r="Z21" s="72">
        <f t="shared" si="2"/>
        <v>0</v>
      </c>
      <c r="AA21" s="72">
        <f t="shared" si="3"/>
        <v>0</v>
      </c>
      <c r="AB21" s="72">
        <f t="shared" si="4"/>
        <v>0</v>
      </c>
      <c r="AC21" s="72">
        <f t="shared" si="5"/>
        <v>10</v>
      </c>
      <c r="AD21" s="72">
        <f t="shared" si="7"/>
        <v>10</v>
      </c>
      <c r="AE21" s="80">
        <f>AD21</f>
        <v>10</v>
      </c>
    </row>
    <row r="22" spans="1:31" s="74" customFormat="1" ht="30" customHeight="1">
      <c r="A22" s="283"/>
      <c r="B22" s="292"/>
      <c r="C22" s="276"/>
      <c r="D22" s="238" t="s">
        <v>67</v>
      </c>
      <c r="E22" s="251" t="s">
        <v>68</v>
      </c>
      <c r="F22" s="252"/>
      <c r="G22" s="253"/>
      <c r="H22" s="238" t="s">
        <v>69</v>
      </c>
      <c r="I22" s="238" t="s">
        <v>371</v>
      </c>
      <c r="J22" s="230"/>
      <c r="K22" s="230"/>
      <c r="L22" s="230"/>
      <c r="M22" s="230"/>
      <c r="N22" s="230"/>
      <c r="O22" s="231"/>
      <c r="P22" s="249"/>
      <c r="Q22" s="229"/>
      <c r="R22" s="230"/>
      <c r="S22" s="230"/>
      <c r="T22" s="230"/>
      <c r="U22" s="230"/>
      <c r="V22" s="231"/>
      <c r="W22" s="73"/>
      <c r="X22" s="229"/>
      <c r="Y22" s="230"/>
      <c r="Z22" s="230"/>
      <c r="AA22" s="230"/>
      <c r="AB22" s="230"/>
      <c r="AC22" s="231"/>
      <c r="AD22" s="94"/>
      <c r="AE22" s="95"/>
    </row>
    <row r="23" spans="1:31" s="74" customFormat="1" ht="30" customHeight="1">
      <c r="A23" s="283"/>
      <c r="B23" s="292"/>
      <c r="C23" s="277"/>
      <c r="D23" s="239"/>
      <c r="E23" s="75">
        <f>E21+1</f>
        <v>16</v>
      </c>
      <c r="F23" s="71" t="s">
        <v>444</v>
      </c>
      <c r="G23" s="71"/>
      <c r="H23" s="239"/>
      <c r="I23" s="239"/>
      <c r="J23" s="72"/>
      <c r="K23" s="72"/>
      <c r="L23" s="72"/>
      <c r="M23" s="72"/>
      <c r="N23" s="72"/>
      <c r="O23" s="72">
        <v>1</v>
      </c>
      <c r="P23" s="249"/>
      <c r="Q23" s="72">
        <v>0</v>
      </c>
      <c r="R23" s="72">
        <v>1</v>
      </c>
      <c r="S23" s="72">
        <f t="shared" ref="S23:V24" si="12">R23+1</f>
        <v>2</v>
      </c>
      <c r="T23" s="72">
        <f t="shared" si="12"/>
        <v>3</v>
      </c>
      <c r="U23" s="72">
        <f t="shared" si="12"/>
        <v>4</v>
      </c>
      <c r="V23" s="72">
        <f t="shared" si="12"/>
        <v>5</v>
      </c>
      <c r="W23" s="73"/>
      <c r="X23" s="72">
        <f t="shared" si="6"/>
        <v>0</v>
      </c>
      <c r="Y23" s="72">
        <f t="shared" si="1"/>
        <v>0</v>
      </c>
      <c r="Z23" s="72">
        <f t="shared" si="2"/>
        <v>0</v>
      </c>
      <c r="AA23" s="72">
        <f t="shared" si="3"/>
        <v>0</v>
      </c>
      <c r="AB23" s="72">
        <f t="shared" si="4"/>
        <v>0</v>
      </c>
      <c r="AC23" s="72">
        <f t="shared" si="5"/>
        <v>5</v>
      </c>
      <c r="AD23" s="72">
        <f t="shared" si="7"/>
        <v>5</v>
      </c>
      <c r="AE23" s="232">
        <f>SUM(AD23:AD29)</f>
        <v>34</v>
      </c>
    </row>
    <row r="24" spans="1:31" s="74" customFormat="1" ht="30" customHeight="1">
      <c r="A24" s="283"/>
      <c r="B24" s="292"/>
      <c r="C24" s="277"/>
      <c r="D24" s="239"/>
      <c r="E24" s="75">
        <f>E23+1</f>
        <v>17</v>
      </c>
      <c r="F24" s="71" t="s">
        <v>375</v>
      </c>
      <c r="G24" s="71"/>
      <c r="H24" s="239"/>
      <c r="I24" s="239"/>
      <c r="J24" s="72"/>
      <c r="K24" s="72"/>
      <c r="L24" s="72"/>
      <c r="M24" s="72"/>
      <c r="N24" s="72"/>
      <c r="O24" s="72">
        <v>1</v>
      </c>
      <c r="P24" s="249"/>
      <c r="Q24" s="72">
        <v>0</v>
      </c>
      <c r="R24" s="72">
        <v>1</v>
      </c>
      <c r="S24" s="72">
        <f t="shared" si="12"/>
        <v>2</v>
      </c>
      <c r="T24" s="72">
        <f t="shared" si="12"/>
        <v>3</v>
      </c>
      <c r="U24" s="72">
        <f t="shared" si="12"/>
        <v>4</v>
      </c>
      <c r="V24" s="72">
        <f t="shared" si="12"/>
        <v>5</v>
      </c>
      <c r="W24" s="73"/>
      <c r="X24" s="72">
        <f t="shared" si="6"/>
        <v>0</v>
      </c>
      <c r="Y24" s="72">
        <f t="shared" si="1"/>
        <v>0</v>
      </c>
      <c r="Z24" s="72">
        <f t="shared" si="2"/>
        <v>0</v>
      </c>
      <c r="AA24" s="72">
        <f t="shared" si="3"/>
        <v>0</v>
      </c>
      <c r="AB24" s="72">
        <f t="shared" si="4"/>
        <v>0</v>
      </c>
      <c r="AC24" s="72">
        <f t="shared" si="5"/>
        <v>5</v>
      </c>
      <c r="AD24" s="72">
        <f t="shared" si="7"/>
        <v>5</v>
      </c>
      <c r="AE24" s="233"/>
    </row>
    <row r="25" spans="1:31" s="74" customFormat="1" ht="45" customHeight="1">
      <c r="A25" s="283"/>
      <c r="B25" s="292"/>
      <c r="C25" s="277"/>
      <c r="D25" s="239"/>
      <c r="E25" s="75">
        <f>E24+1</f>
        <v>18</v>
      </c>
      <c r="F25" s="71" t="s">
        <v>445</v>
      </c>
      <c r="G25" s="71"/>
      <c r="H25" s="239"/>
      <c r="I25" s="239"/>
      <c r="J25" s="72"/>
      <c r="K25" s="72"/>
      <c r="L25" s="72"/>
      <c r="M25" s="72"/>
      <c r="N25" s="72"/>
      <c r="O25" s="72">
        <v>1</v>
      </c>
      <c r="P25" s="249"/>
      <c r="Q25" s="72">
        <v>0</v>
      </c>
      <c r="R25" s="72">
        <v>0.8</v>
      </c>
      <c r="S25" s="72">
        <f>R25+0.8</f>
        <v>1.6</v>
      </c>
      <c r="T25" s="72">
        <f>S25+0.8</f>
        <v>2.4000000000000004</v>
      </c>
      <c r="U25" s="72">
        <f>T25+0.8</f>
        <v>3.2</v>
      </c>
      <c r="V25" s="72">
        <f>U25+0.8</f>
        <v>4</v>
      </c>
      <c r="W25" s="73"/>
      <c r="X25" s="72">
        <f t="shared" si="6"/>
        <v>0</v>
      </c>
      <c r="Y25" s="72">
        <f t="shared" si="1"/>
        <v>0</v>
      </c>
      <c r="Z25" s="72">
        <f t="shared" si="2"/>
        <v>0</v>
      </c>
      <c r="AA25" s="72">
        <f t="shared" si="3"/>
        <v>0</v>
      </c>
      <c r="AB25" s="72">
        <f t="shared" si="4"/>
        <v>0</v>
      </c>
      <c r="AC25" s="72">
        <f t="shared" si="5"/>
        <v>4</v>
      </c>
      <c r="AD25" s="72">
        <f t="shared" si="7"/>
        <v>4</v>
      </c>
      <c r="AE25" s="233"/>
    </row>
    <row r="26" spans="1:31" s="74" customFormat="1" ht="30" customHeight="1">
      <c r="A26" s="283"/>
      <c r="B26" s="292"/>
      <c r="C26" s="277"/>
      <c r="D26" s="239"/>
      <c r="E26" s="75">
        <f t="shared" ref="E26:E29" si="13">E25+1</f>
        <v>19</v>
      </c>
      <c r="F26" s="71" t="s">
        <v>446</v>
      </c>
      <c r="G26" s="71"/>
      <c r="H26" s="239"/>
      <c r="I26" s="239"/>
      <c r="J26" s="72"/>
      <c r="K26" s="72"/>
      <c r="L26" s="72"/>
      <c r="M26" s="72"/>
      <c r="N26" s="72"/>
      <c r="O26" s="72">
        <v>1</v>
      </c>
      <c r="P26" s="249"/>
      <c r="Q26" s="72">
        <v>0</v>
      </c>
      <c r="R26" s="72">
        <v>0.5</v>
      </c>
      <c r="S26" s="72">
        <f t="shared" ref="S26:V27" si="14">R26+0.5</f>
        <v>1</v>
      </c>
      <c r="T26" s="72">
        <f t="shared" si="14"/>
        <v>1.5</v>
      </c>
      <c r="U26" s="72">
        <f t="shared" si="14"/>
        <v>2</v>
      </c>
      <c r="V26" s="72">
        <f t="shared" si="14"/>
        <v>2.5</v>
      </c>
      <c r="W26" s="73"/>
      <c r="X26" s="72">
        <f t="shared" si="6"/>
        <v>0</v>
      </c>
      <c r="Y26" s="72">
        <f t="shared" si="1"/>
        <v>0</v>
      </c>
      <c r="Z26" s="72">
        <f t="shared" si="2"/>
        <v>0</v>
      </c>
      <c r="AA26" s="72">
        <f t="shared" si="3"/>
        <v>0</v>
      </c>
      <c r="AB26" s="72">
        <f t="shared" si="4"/>
        <v>0</v>
      </c>
      <c r="AC26" s="72">
        <f t="shared" si="5"/>
        <v>2.5</v>
      </c>
      <c r="AD26" s="72">
        <f t="shared" si="7"/>
        <v>2.5</v>
      </c>
      <c r="AE26" s="233"/>
    </row>
    <row r="27" spans="1:31" s="74" customFormat="1" ht="89.25" customHeight="1">
      <c r="A27" s="283"/>
      <c r="B27" s="292"/>
      <c r="C27" s="277"/>
      <c r="D27" s="239"/>
      <c r="E27" s="75">
        <f t="shared" si="13"/>
        <v>20</v>
      </c>
      <c r="F27" s="71" t="s">
        <v>447</v>
      </c>
      <c r="G27" s="71"/>
      <c r="H27" s="239"/>
      <c r="I27" s="239"/>
      <c r="J27" s="72"/>
      <c r="K27" s="72"/>
      <c r="L27" s="72"/>
      <c r="M27" s="72"/>
      <c r="N27" s="72"/>
      <c r="O27" s="72">
        <v>1</v>
      </c>
      <c r="P27" s="249"/>
      <c r="Q27" s="72">
        <v>0</v>
      </c>
      <c r="R27" s="72">
        <v>0.5</v>
      </c>
      <c r="S27" s="72">
        <f t="shared" si="14"/>
        <v>1</v>
      </c>
      <c r="T27" s="72">
        <f t="shared" si="14"/>
        <v>1.5</v>
      </c>
      <c r="U27" s="72">
        <f t="shared" si="14"/>
        <v>2</v>
      </c>
      <c r="V27" s="72">
        <f t="shared" si="14"/>
        <v>2.5</v>
      </c>
      <c r="W27" s="73"/>
      <c r="X27" s="72">
        <f t="shared" si="6"/>
        <v>0</v>
      </c>
      <c r="Y27" s="72">
        <f t="shared" si="1"/>
        <v>0</v>
      </c>
      <c r="Z27" s="72">
        <f t="shared" si="2"/>
        <v>0</v>
      </c>
      <c r="AA27" s="72">
        <f t="shared" si="3"/>
        <v>0</v>
      </c>
      <c r="AB27" s="72">
        <f t="shared" si="4"/>
        <v>0</v>
      </c>
      <c r="AC27" s="72">
        <f t="shared" si="5"/>
        <v>2.5</v>
      </c>
      <c r="AD27" s="72">
        <f t="shared" si="7"/>
        <v>2.5</v>
      </c>
      <c r="AE27" s="233"/>
    </row>
    <row r="28" spans="1:31" s="74" customFormat="1" ht="63" customHeight="1">
      <c r="A28" s="283"/>
      <c r="B28" s="292"/>
      <c r="C28" s="277"/>
      <c r="D28" s="239"/>
      <c r="E28" s="75">
        <f t="shared" si="13"/>
        <v>21</v>
      </c>
      <c r="F28" s="71" t="s">
        <v>70</v>
      </c>
      <c r="G28" s="71"/>
      <c r="H28" s="239"/>
      <c r="I28" s="239"/>
      <c r="J28" s="72"/>
      <c r="K28" s="72"/>
      <c r="L28" s="72"/>
      <c r="M28" s="72"/>
      <c r="N28" s="72"/>
      <c r="O28" s="72">
        <v>1</v>
      </c>
      <c r="P28" s="249"/>
      <c r="Q28" s="72">
        <v>0</v>
      </c>
      <c r="R28" s="72">
        <v>1</v>
      </c>
      <c r="S28" s="72">
        <f>R28+1</f>
        <v>2</v>
      </c>
      <c r="T28" s="72">
        <f>S28+1</f>
        <v>3</v>
      </c>
      <c r="U28" s="72">
        <f>T28+1</f>
        <v>4</v>
      </c>
      <c r="V28" s="72">
        <f>U28+1</f>
        <v>5</v>
      </c>
      <c r="W28" s="73"/>
      <c r="X28" s="72">
        <f t="shared" si="6"/>
        <v>0</v>
      </c>
      <c r="Y28" s="72">
        <f t="shared" si="1"/>
        <v>0</v>
      </c>
      <c r="Z28" s="72">
        <f t="shared" si="2"/>
        <v>0</v>
      </c>
      <c r="AA28" s="72">
        <f t="shared" si="3"/>
        <v>0</v>
      </c>
      <c r="AB28" s="72">
        <f t="shared" si="4"/>
        <v>0</v>
      </c>
      <c r="AC28" s="72">
        <f t="shared" si="5"/>
        <v>5</v>
      </c>
      <c r="AD28" s="72">
        <f t="shared" si="7"/>
        <v>5</v>
      </c>
      <c r="AE28" s="233"/>
    </row>
    <row r="29" spans="1:31" s="74" customFormat="1" ht="50.25" customHeight="1">
      <c r="A29" s="283"/>
      <c r="B29" s="292"/>
      <c r="C29" s="277"/>
      <c r="D29" s="239"/>
      <c r="E29" s="75">
        <f t="shared" si="13"/>
        <v>22</v>
      </c>
      <c r="F29" s="71" t="s">
        <v>71</v>
      </c>
      <c r="G29" s="71"/>
      <c r="H29" s="239"/>
      <c r="I29" s="239"/>
      <c r="J29" s="72"/>
      <c r="K29" s="72"/>
      <c r="L29" s="72"/>
      <c r="M29" s="72"/>
      <c r="N29" s="72"/>
      <c r="O29" s="72">
        <v>1</v>
      </c>
      <c r="P29" s="249"/>
      <c r="Q29" s="72">
        <v>0</v>
      </c>
      <c r="R29" s="72">
        <v>2</v>
      </c>
      <c r="S29" s="72">
        <f>R29+2</f>
        <v>4</v>
      </c>
      <c r="T29" s="72">
        <f>S29+2</f>
        <v>6</v>
      </c>
      <c r="U29" s="72">
        <f>T29+2</f>
        <v>8</v>
      </c>
      <c r="V29" s="72">
        <f>U29+2</f>
        <v>10</v>
      </c>
      <c r="W29" s="73"/>
      <c r="X29" s="72">
        <f t="shared" si="6"/>
        <v>0</v>
      </c>
      <c r="Y29" s="72">
        <f t="shared" si="1"/>
        <v>0</v>
      </c>
      <c r="Z29" s="72">
        <f t="shared" si="2"/>
        <v>0</v>
      </c>
      <c r="AA29" s="72">
        <f t="shared" si="3"/>
        <v>0</v>
      </c>
      <c r="AB29" s="72">
        <f t="shared" si="4"/>
        <v>0</v>
      </c>
      <c r="AC29" s="72">
        <f t="shared" si="5"/>
        <v>10</v>
      </c>
      <c r="AD29" s="72">
        <f t="shared" si="7"/>
        <v>10</v>
      </c>
      <c r="AE29" s="234"/>
    </row>
    <row r="30" spans="1:31" s="74" customFormat="1" ht="30" customHeight="1">
      <c r="A30" s="283"/>
      <c r="B30" s="292"/>
      <c r="C30" s="277"/>
      <c r="D30" s="239"/>
      <c r="E30" s="251" t="s">
        <v>72</v>
      </c>
      <c r="F30" s="252"/>
      <c r="G30" s="253"/>
      <c r="H30" s="239"/>
      <c r="I30" s="239"/>
      <c r="J30" s="230"/>
      <c r="K30" s="230"/>
      <c r="L30" s="230"/>
      <c r="M30" s="230"/>
      <c r="N30" s="230"/>
      <c r="O30" s="231"/>
      <c r="P30" s="249"/>
      <c r="Q30" s="229"/>
      <c r="R30" s="230"/>
      <c r="S30" s="230"/>
      <c r="T30" s="230"/>
      <c r="U30" s="230"/>
      <c r="V30" s="231"/>
      <c r="W30" s="73"/>
      <c r="X30" s="229"/>
      <c r="Y30" s="230"/>
      <c r="Z30" s="230"/>
      <c r="AA30" s="230"/>
      <c r="AB30" s="230"/>
      <c r="AC30" s="231"/>
      <c r="AD30" s="94"/>
      <c r="AE30" s="95"/>
    </row>
    <row r="31" spans="1:31" s="74" customFormat="1" ht="30" customHeight="1">
      <c r="A31" s="283"/>
      <c r="B31" s="292"/>
      <c r="C31" s="277"/>
      <c r="D31" s="239"/>
      <c r="E31" s="75">
        <v>23</v>
      </c>
      <c r="F31" s="71" t="s">
        <v>73</v>
      </c>
      <c r="G31" s="71"/>
      <c r="H31" s="239"/>
      <c r="I31" s="239"/>
      <c r="J31" s="72"/>
      <c r="K31" s="72"/>
      <c r="L31" s="72"/>
      <c r="M31" s="72"/>
      <c r="N31" s="72"/>
      <c r="O31" s="72">
        <v>1</v>
      </c>
      <c r="P31" s="249"/>
      <c r="Q31" s="72">
        <v>0</v>
      </c>
      <c r="R31" s="72">
        <v>1</v>
      </c>
      <c r="S31" s="72">
        <f t="shared" ref="S31:V35" si="15">R31+1</f>
        <v>2</v>
      </c>
      <c r="T31" s="72">
        <f t="shared" si="15"/>
        <v>3</v>
      </c>
      <c r="U31" s="72">
        <f t="shared" si="15"/>
        <v>4</v>
      </c>
      <c r="V31" s="72">
        <f t="shared" si="15"/>
        <v>5</v>
      </c>
      <c r="W31" s="73"/>
      <c r="X31" s="72">
        <f t="shared" si="6"/>
        <v>0</v>
      </c>
      <c r="Y31" s="72">
        <f t="shared" si="1"/>
        <v>0</v>
      </c>
      <c r="Z31" s="72">
        <f t="shared" si="2"/>
        <v>0</v>
      </c>
      <c r="AA31" s="72">
        <f t="shared" si="3"/>
        <v>0</v>
      </c>
      <c r="AB31" s="72">
        <f t="shared" si="4"/>
        <v>0</v>
      </c>
      <c r="AC31" s="72">
        <f t="shared" si="5"/>
        <v>5</v>
      </c>
      <c r="AD31" s="72">
        <f t="shared" si="7"/>
        <v>5</v>
      </c>
      <c r="AE31" s="232">
        <f>SUM(AD31:AD48)</f>
        <v>99</v>
      </c>
    </row>
    <row r="32" spans="1:31" s="74" customFormat="1" ht="30" customHeight="1">
      <c r="A32" s="283"/>
      <c r="B32" s="292"/>
      <c r="C32" s="277"/>
      <c r="D32" s="239"/>
      <c r="E32" s="75">
        <f>E31+1</f>
        <v>24</v>
      </c>
      <c r="F32" s="71" t="s">
        <v>448</v>
      </c>
      <c r="G32" s="71"/>
      <c r="H32" s="239"/>
      <c r="I32" s="239"/>
      <c r="J32" s="72"/>
      <c r="K32" s="72"/>
      <c r="L32" s="72"/>
      <c r="M32" s="72"/>
      <c r="N32" s="72"/>
      <c r="O32" s="72">
        <v>1</v>
      </c>
      <c r="P32" s="249"/>
      <c r="Q32" s="72">
        <v>0</v>
      </c>
      <c r="R32" s="72">
        <v>1</v>
      </c>
      <c r="S32" s="72">
        <f t="shared" si="15"/>
        <v>2</v>
      </c>
      <c r="T32" s="72">
        <f t="shared" si="15"/>
        <v>3</v>
      </c>
      <c r="U32" s="72">
        <f t="shared" si="15"/>
        <v>4</v>
      </c>
      <c r="V32" s="72">
        <f t="shared" si="15"/>
        <v>5</v>
      </c>
      <c r="W32" s="73"/>
      <c r="X32" s="72">
        <f t="shared" si="6"/>
        <v>0</v>
      </c>
      <c r="Y32" s="72">
        <f t="shared" si="1"/>
        <v>0</v>
      </c>
      <c r="Z32" s="72">
        <f t="shared" si="2"/>
        <v>0</v>
      </c>
      <c r="AA32" s="72">
        <f t="shared" si="3"/>
        <v>0</v>
      </c>
      <c r="AB32" s="72">
        <f t="shared" si="4"/>
        <v>0</v>
      </c>
      <c r="AC32" s="72">
        <f t="shared" si="5"/>
        <v>5</v>
      </c>
      <c r="AD32" s="72">
        <f t="shared" si="7"/>
        <v>5</v>
      </c>
      <c r="AE32" s="233"/>
    </row>
    <row r="33" spans="1:31" s="74" customFormat="1" ht="30" customHeight="1">
      <c r="A33" s="283"/>
      <c r="B33" s="292"/>
      <c r="C33" s="277"/>
      <c r="D33" s="239"/>
      <c r="E33" s="75">
        <f t="shared" ref="E33:E48" si="16">E32+1</f>
        <v>25</v>
      </c>
      <c r="F33" s="71" t="s">
        <v>74</v>
      </c>
      <c r="G33" s="71"/>
      <c r="H33" s="239"/>
      <c r="I33" s="239"/>
      <c r="J33" s="72"/>
      <c r="K33" s="72"/>
      <c r="L33" s="72"/>
      <c r="M33" s="72"/>
      <c r="N33" s="72"/>
      <c r="O33" s="72">
        <v>1</v>
      </c>
      <c r="P33" s="249"/>
      <c r="Q33" s="72">
        <v>0</v>
      </c>
      <c r="R33" s="72">
        <v>1</v>
      </c>
      <c r="S33" s="72">
        <f t="shared" si="15"/>
        <v>2</v>
      </c>
      <c r="T33" s="72">
        <f t="shared" si="15"/>
        <v>3</v>
      </c>
      <c r="U33" s="72">
        <f t="shared" si="15"/>
        <v>4</v>
      </c>
      <c r="V33" s="72">
        <f t="shared" si="15"/>
        <v>5</v>
      </c>
      <c r="W33" s="73"/>
      <c r="X33" s="72">
        <f t="shared" si="6"/>
        <v>0</v>
      </c>
      <c r="Y33" s="72">
        <f t="shared" si="1"/>
        <v>0</v>
      </c>
      <c r="Z33" s="72">
        <f t="shared" si="2"/>
        <v>0</v>
      </c>
      <c r="AA33" s="72">
        <f t="shared" si="3"/>
        <v>0</v>
      </c>
      <c r="AB33" s="72">
        <f t="shared" si="4"/>
        <v>0</v>
      </c>
      <c r="AC33" s="72">
        <f t="shared" si="5"/>
        <v>5</v>
      </c>
      <c r="AD33" s="72">
        <f t="shared" si="7"/>
        <v>5</v>
      </c>
      <c r="AE33" s="233"/>
    </row>
    <row r="34" spans="1:31" s="74" customFormat="1" ht="30" customHeight="1">
      <c r="A34" s="283"/>
      <c r="B34" s="292"/>
      <c r="C34" s="277"/>
      <c r="D34" s="239"/>
      <c r="E34" s="75">
        <f t="shared" si="16"/>
        <v>26</v>
      </c>
      <c r="F34" s="71" t="s">
        <v>449</v>
      </c>
      <c r="G34" s="71" t="s">
        <v>376</v>
      </c>
      <c r="H34" s="239"/>
      <c r="I34" s="239"/>
      <c r="J34" s="72"/>
      <c r="K34" s="72"/>
      <c r="L34" s="72"/>
      <c r="M34" s="72"/>
      <c r="N34" s="72"/>
      <c r="O34" s="72">
        <v>1</v>
      </c>
      <c r="P34" s="249"/>
      <c r="Q34" s="72">
        <v>0</v>
      </c>
      <c r="R34" s="72">
        <v>1</v>
      </c>
      <c r="S34" s="72">
        <f t="shared" si="15"/>
        <v>2</v>
      </c>
      <c r="T34" s="72">
        <f t="shared" si="15"/>
        <v>3</v>
      </c>
      <c r="U34" s="72">
        <f t="shared" si="15"/>
        <v>4</v>
      </c>
      <c r="V34" s="72">
        <f t="shared" si="15"/>
        <v>5</v>
      </c>
      <c r="W34" s="73"/>
      <c r="X34" s="72">
        <f t="shared" si="6"/>
        <v>0</v>
      </c>
      <c r="Y34" s="72">
        <f t="shared" si="1"/>
        <v>0</v>
      </c>
      <c r="Z34" s="72">
        <f t="shared" si="2"/>
        <v>0</v>
      </c>
      <c r="AA34" s="72">
        <f t="shared" si="3"/>
        <v>0</v>
      </c>
      <c r="AB34" s="72">
        <f t="shared" si="4"/>
        <v>0</v>
      </c>
      <c r="AC34" s="72">
        <f t="shared" si="5"/>
        <v>5</v>
      </c>
      <c r="AD34" s="72">
        <f t="shared" si="7"/>
        <v>5</v>
      </c>
      <c r="AE34" s="233"/>
    </row>
    <row r="35" spans="1:31" s="74" customFormat="1" ht="30" customHeight="1">
      <c r="A35" s="283"/>
      <c r="B35" s="292"/>
      <c r="C35" s="277"/>
      <c r="D35" s="239"/>
      <c r="E35" s="75">
        <f t="shared" si="16"/>
        <v>27</v>
      </c>
      <c r="F35" s="71" t="s">
        <v>75</v>
      </c>
      <c r="G35" s="71"/>
      <c r="H35" s="239"/>
      <c r="I35" s="239"/>
      <c r="J35" s="72"/>
      <c r="K35" s="72"/>
      <c r="L35" s="72"/>
      <c r="M35" s="72"/>
      <c r="N35" s="72"/>
      <c r="O35" s="72">
        <v>1</v>
      </c>
      <c r="P35" s="249"/>
      <c r="Q35" s="72">
        <v>0</v>
      </c>
      <c r="R35" s="72">
        <v>1</v>
      </c>
      <c r="S35" s="72">
        <f t="shared" si="15"/>
        <v>2</v>
      </c>
      <c r="T35" s="72">
        <f t="shared" si="15"/>
        <v>3</v>
      </c>
      <c r="U35" s="72">
        <f t="shared" si="15"/>
        <v>4</v>
      </c>
      <c r="V35" s="72">
        <f t="shared" si="15"/>
        <v>5</v>
      </c>
      <c r="W35" s="73"/>
      <c r="X35" s="72">
        <f t="shared" si="6"/>
        <v>0</v>
      </c>
      <c r="Y35" s="72">
        <f t="shared" si="1"/>
        <v>0</v>
      </c>
      <c r="Z35" s="72">
        <f t="shared" si="2"/>
        <v>0</v>
      </c>
      <c r="AA35" s="72">
        <f t="shared" si="3"/>
        <v>0</v>
      </c>
      <c r="AB35" s="72">
        <f t="shared" si="4"/>
        <v>0</v>
      </c>
      <c r="AC35" s="72">
        <f t="shared" si="5"/>
        <v>5</v>
      </c>
      <c r="AD35" s="72">
        <f t="shared" si="7"/>
        <v>5</v>
      </c>
      <c r="AE35" s="233"/>
    </row>
    <row r="36" spans="1:31" s="74" customFormat="1" ht="55.5" customHeight="1">
      <c r="A36" s="283"/>
      <c r="B36" s="292"/>
      <c r="C36" s="277"/>
      <c r="D36" s="239"/>
      <c r="E36" s="75">
        <f t="shared" si="16"/>
        <v>28</v>
      </c>
      <c r="F36" s="71" t="s">
        <v>76</v>
      </c>
      <c r="G36" s="71"/>
      <c r="H36" s="239"/>
      <c r="I36" s="239"/>
      <c r="J36" s="72"/>
      <c r="K36" s="72"/>
      <c r="L36" s="72"/>
      <c r="M36" s="72"/>
      <c r="N36" s="72"/>
      <c r="O36" s="72">
        <v>1</v>
      </c>
      <c r="P36" s="249"/>
      <c r="Q36" s="72">
        <v>0</v>
      </c>
      <c r="R36" s="72">
        <v>1.6</v>
      </c>
      <c r="S36" s="72">
        <f>R36+1.6</f>
        <v>3.2</v>
      </c>
      <c r="T36" s="72">
        <f>S36+1.6</f>
        <v>4.8000000000000007</v>
      </c>
      <c r="U36" s="72">
        <f>T36+1.6</f>
        <v>6.4</v>
      </c>
      <c r="V36" s="72">
        <f>U36+1.6</f>
        <v>8</v>
      </c>
      <c r="W36" s="73"/>
      <c r="X36" s="72">
        <f t="shared" si="6"/>
        <v>0</v>
      </c>
      <c r="Y36" s="72">
        <f t="shared" si="1"/>
        <v>0</v>
      </c>
      <c r="Z36" s="72">
        <f t="shared" si="2"/>
        <v>0</v>
      </c>
      <c r="AA36" s="72">
        <f t="shared" si="3"/>
        <v>0</v>
      </c>
      <c r="AB36" s="72">
        <f t="shared" si="4"/>
        <v>0</v>
      </c>
      <c r="AC36" s="72">
        <f t="shared" si="5"/>
        <v>8</v>
      </c>
      <c r="AD36" s="72">
        <f t="shared" si="7"/>
        <v>8</v>
      </c>
      <c r="AE36" s="233"/>
    </row>
    <row r="37" spans="1:31" s="74" customFormat="1" ht="111.75" customHeight="1">
      <c r="A37" s="283"/>
      <c r="B37" s="292"/>
      <c r="C37" s="277"/>
      <c r="D37" s="239"/>
      <c r="E37" s="75">
        <f t="shared" si="16"/>
        <v>29</v>
      </c>
      <c r="F37" s="71" t="s">
        <v>450</v>
      </c>
      <c r="G37" s="71"/>
      <c r="H37" s="239"/>
      <c r="I37" s="239"/>
      <c r="J37" s="72"/>
      <c r="K37" s="72"/>
      <c r="L37" s="72"/>
      <c r="M37" s="72"/>
      <c r="N37" s="72"/>
      <c r="O37" s="72">
        <v>1</v>
      </c>
      <c r="P37" s="249"/>
      <c r="Q37" s="72">
        <v>0</v>
      </c>
      <c r="R37" s="72">
        <v>1</v>
      </c>
      <c r="S37" s="72">
        <f t="shared" ref="S37:V40" si="17">R37+1</f>
        <v>2</v>
      </c>
      <c r="T37" s="72">
        <f t="shared" si="17"/>
        <v>3</v>
      </c>
      <c r="U37" s="72">
        <f t="shared" si="17"/>
        <v>4</v>
      </c>
      <c r="V37" s="72">
        <f t="shared" si="17"/>
        <v>5</v>
      </c>
      <c r="W37" s="73"/>
      <c r="X37" s="72">
        <f t="shared" si="6"/>
        <v>0</v>
      </c>
      <c r="Y37" s="72">
        <f t="shared" si="1"/>
        <v>0</v>
      </c>
      <c r="Z37" s="72">
        <f t="shared" si="2"/>
        <v>0</v>
      </c>
      <c r="AA37" s="72">
        <f t="shared" si="3"/>
        <v>0</v>
      </c>
      <c r="AB37" s="72">
        <f t="shared" si="4"/>
        <v>0</v>
      </c>
      <c r="AC37" s="72">
        <f t="shared" si="5"/>
        <v>5</v>
      </c>
      <c r="AD37" s="72">
        <f t="shared" si="7"/>
        <v>5</v>
      </c>
      <c r="AE37" s="233"/>
    </row>
    <row r="38" spans="1:31" s="74" customFormat="1" ht="53.25" customHeight="1">
      <c r="A38" s="283"/>
      <c r="B38" s="292"/>
      <c r="C38" s="277"/>
      <c r="D38" s="239"/>
      <c r="E38" s="75">
        <f t="shared" si="16"/>
        <v>30</v>
      </c>
      <c r="F38" s="71" t="s">
        <v>451</v>
      </c>
      <c r="G38" s="71"/>
      <c r="H38" s="240"/>
      <c r="I38" s="239"/>
      <c r="J38" s="72"/>
      <c r="K38" s="72"/>
      <c r="L38" s="72"/>
      <c r="M38" s="72"/>
      <c r="N38" s="72"/>
      <c r="O38" s="72">
        <v>1</v>
      </c>
      <c r="P38" s="249"/>
      <c r="Q38" s="72">
        <v>0</v>
      </c>
      <c r="R38" s="72">
        <v>1</v>
      </c>
      <c r="S38" s="72">
        <f t="shared" si="17"/>
        <v>2</v>
      </c>
      <c r="T38" s="72">
        <f t="shared" si="17"/>
        <v>3</v>
      </c>
      <c r="U38" s="72">
        <f t="shared" si="17"/>
        <v>4</v>
      </c>
      <c r="V38" s="72">
        <f t="shared" si="17"/>
        <v>5</v>
      </c>
      <c r="W38" s="73"/>
      <c r="X38" s="72">
        <f t="shared" si="6"/>
        <v>0</v>
      </c>
      <c r="Y38" s="72">
        <f t="shared" si="1"/>
        <v>0</v>
      </c>
      <c r="Z38" s="72">
        <f t="shared" si="2"/>
        <v>0</v>
      </c>
      <c r="AA38" s="72">
        <f t="shared" si="3"/>
        <v>0</v>
      </c>
      <c r="AB38" s="72">
        <f t="shared" si="4"/>
        <v>0</v>
      </c>
      <c r="AC38" s="72">
        <f t="shared" si="5"/>
        <v>5</v>
      </c>
      <c r="AD38" s="72">
        <f t="shared" si="7"/>
        <v>5</v>
      </c>
      <c r="AE38" s="233"/>
    </row>
    <row r="39" spans="1:31" s="74" customFormat="1" ht="67.5" customHeight="1">
      <c r="A39" s="283"/>
      <c r="B39" s="292"/>
      <c r="C39" s="277"/>
      <c r="D39" s="239"/>
      <c r="E39" s="75">
        <f>E38+1</f>
        <v>31</v>
      </c>
      <c r="F39" s="71" t="s">
        <v>77</v>
      </c>
      <c r="G39" s="71" t="s">
        <v>78</v>
      </c>
      <c r="H39" s="71" t="s">
        <v>452</v>
      </c>
      <c r="I39" s="239"/>
      <c r="J39" s="72"/>
      <c r="K39" s="72"/>
      <c r="L39" s="72"/>
      <c r="M39" s="72"/>
      <c r="N39" s="72"/>
      <c r="O39" s="72">
        <v>1</v>
      </c>
      <c r="P39" s="249"/>
      <c r="Q39" s="72">
        <v>0</v>
      </c>
      <c r="R39" s="72">
        <v>1</v>
      </c>
      <c r="S39" s="72">
        <f t="shared" si="17"/>
        <v>2</v>
      </c>
      <c r="T39" s="72">
        <f t="shared" si="17"/>
        <v>3</v>
      </c>
      <c r="U39" s="72">
        <f t="shared" si="17"/>
        <v>4</v>
      </c>
      <c r="V39" s="72">
        <f t="shared" si="17"/>
        <v>5</v>
      </c>
      <c r="W39" s="73"/>
      <c r="X39" s="72">
        <f t="shared" si="6"/>
        <v>0</v>
      </c>
      <c r="Y39" s="72">
        <f t="shared" si="1"/>
        <v>0</v>
      </c>
      <c r="Z39" s="72">
        <f t="shared" si="2"/>
        <v>0</v>
      </c>
      <c r="AA39" s="72">
        <f t="shared" si="3"/>
        <v>0</v>
      </c>
      <c r="AB39" s="72">
        <f t="shared" si="4"/>
        <v>0</v>
      </c>
      <c r="AC39" s="72">
        <f t="shared" si="5"/>
        <v>5</v>
      </c>
      <c r="AD39" s="72">
        <f t="shared" si="7"/>
        <v>5</v>
      </c>
      <c r="AE39" s="233"/>
    </row>
    <row r="40" spans="1:31" s="74" customFormat="1" ht="65.25" customHeight="1">
      <c r="A40" s="283"/>
      <c r="B40" s="292"/>
      <c r="C40" s="277"/>
      <c r="D40" s="239"/>
      <c r="E40" s="75">
        <f t="shared" si="16"/>
        <v>32</v>
      </c>
      <c r="F40" s="71" t="s">
        <v>453</v>
      </c>
      <c r="G40" s="71"/>
      <c r="H40" s="71" t="s">
        <v>79</v>
      </c>
      <c r="I40" s="239"/>
      <c r="J40" s="72"/>
      <c r="K40" s="72"/>
      <c r="L40" s="72"/>
      <c r="M40" s="72"/>
      <c r="N40" s="72"/>
      <c r="O40" s="72">
        <v>1</v>
      </c>
      <c r="P40" s="249"/>
      <c r="Q40" s="72">
        <v>0</v>
      </c>
      <c r="R40" s="72">
        <v>1</v>
      </c>
      <c r="S40" s="72">
        <f t="shared" si="17"/>
        <v>2</v>
      </c>
      <c r="T40" s="72">
        <f t="shared" si="17"/>
        <v>3</v>
      </c>
      <c r="U40" s="72">
        <f t="shared" si="17"/>
        <v>4</v>
      </c>
      <c r="V40" s="72">
        <f t="shared" si="17"/>
        <v>5</v>
      </c>
      <c r="W40" s="73"/>
      <c r="X40" s="72">
        <f t="shared" si="6"/>
        <v>0</v>
      </c>
      <c r="Y40" s="72">
        <f t="shared" si="1"/>
        <v>0</v>
      </c>
      <c r="Z40" s="72">
        <f t="shared" si="2"/>
        <v>0</v>
      </c>
      <c r="AA40" s="72">
        <f t="shared" si="3"/>
        <v>0</v>
      </c>
      <c r="AB40" s="72">
        <f t="shared" si="4"/>
        <v>0</v>
      </c>
      <c r="AC40" s="72">
        <f t="shared" si="5"/>
        <v>5</v>
      </c>
      <c r="AD40" s="72">
        <f t="shared" si="7"/>
        <v>5</v>
      </c>
      <c r="AE40" s="233"/>
    </row>
    <row r="41" spans="1:31" s="74" customFormat="1" ht="90" customHeight="1">
      <c r="A41" s="283"/>
      <c r="B41" s="292"/>
      <c r="C41" s="277"/>
      <c r="D41" s="239"/>
      <c r="E41" s="75">
        <f t="shared" si="16"/>
        <v>33</v>
      </c>
      <c r="F41" s="71" t="s">
        <v>80</v>
      </c>
      <c r="G41" s="71"/>
      <c r="H41" s="71" t="s">
        <v>377</v>
      </c>
      <c r="I41" s="239"/>
      <c r="J41" s="72"/>
      <c r="K41" s="72"/>
      <c r="L41" s="72"/>
      <c r="M41" s="72"/>
      <c r="N41" s="72"/>
      <c r="O41" s="72">
        <v>1</v>
      </c>
      <c r="P41" s="249"/>
      <c r="Q41" s="72">
        <v>0</v>
      </c>
      <c r="R41" s="72">
        <v>1.6</v>
      </c>
      <c r="S41" s="72">
        <f>R41+1.6</f>
        <v>3.2</v>
      </c>
      <c r="T41" s="72">
        <f>S41+1.6</f>
        <v>4.8000000000000007</v>
      </c>
      <c r="U41" s="72">
        <f>T41+1.6</f>
        <v>6.4</v>
      </c>
      <c r="V41" s="72">
        <f>U41+1.6</f>
        <v>8</v>
      </c>
      <c r="W41" s="73"/>
      <c r="X41" s="72">
        <f t="shared" si="6"/>
        <v>0</v>
      </c>
      <c r="Y41" s="72">
        <f t="shared" si="1"/>
        <v>0</v>
      </c>
      <c r="Z41" s="72">
        <f t="shared" si="2"/>
        <v>0</v>
      </c>
      <c r="AA41" s="72">
        <f t="shared" si="3"/>
        <v>0</v>
      </c>
      <c r="AB41" s="72">
        <f t="shared" si="4"/>
        <v>0</v>
      </c>
      <c r="AC41" s="72">
        <f t="shared" si="5"/>
        <v>8</v>
      </c>
      <c r="AD41" s="72">
        <f t="shared" si="7"/>
        <v>8</v>
      </c>
      <c r="AE41" s="233"/>
    </row>
    <row r="42" spans="1:31" s="74" customFormat="1" ht="53.25" customHeight="1">
      <c r="A42" s="283"/>
      <c r="B42" s="292"/>
      <c r="C42" s="277"/>
      <c r="D42" s="239"/>
      <c r="E42" s="75">
        <f t="shared" si="16"/>
        <v>34</v>
      </c>
      <c r="F42" s="71" t="s">
        <v>82</v>
      </c>
      <c r="G42" s="71"/>
      <c r="H42" s="71" t="s">
        <v>83</v>
      </c>
      <c r="I42" s="239"/>
      <c r="J42" s="72"/>
      <c r="K42" s="72"/>
      <c r="L42" s="72"/>
      <c r="M42" s="72"/>
      <c r="N42" s="72"/>
      <c r="O42" s="72">
        <v>1</v>
      </c>
      <c r="P42" s="249"/>
      <c r="Q42" s="72">
        <v>0</v>
      </c>
      <c r="R42" s="72">
        <v>1</v>
      </c>
      <c r="S42" s="72">
        <f t="shared" ref="S42:V47" si="18">R42+1</f>
        <v>2</v>
      </c>
      <c r="T42" s="72">
        <f t="shared" si="18"/>
        <v>3</v>
      </c>
      <c r="U42" s="72">
        <f t="shared" si="18"/>
        <v>4</v>
      </c>
      <c r="V42" s="72">
        <f t="shared" si="18"/>
        <v>5</v>
      </c>
      <c r="W42" s="73"/>
      <c r="X42" s="72">
        <f t="shared" si="6"/>
        <v>0</v>
      </c>
      <c r="Y42" s="72">
        <f t="shared" si="1"/>
        <v>0</v>
      </c>
      <c r="Z42" s="72">
        <f t="shared" si="2"/>
        <v>0</v>
      </c>
      <c r="AA42" s="72">
        <f t="shared" si="3"/>
        <v>0</v>
      </c>
      <c r="AB42" s="72">
        <f t="shared" si="4"/>
        <v>0</v>
      </c>
      <c r="AC42" s="72">
        <f t="shared" si="5"/>
        <v>5</v>
      </c>
      <c r="AD42" s="72">
        <f t="shared" si="7"/>
        <v>5</v>
      </c>
      <c r="AE42" s="233"/>
    </row>
    <row r="43" spans="1:31" s="74" customFormat="1" ht="39" customHeight="1">
      <c r="A43" s="283"/>
      <c r="B43" s="292"/>
      <c r="C43" s="277"/>
      <c r="D43" s="239"/>
      <c r="E43" s="75">
        <f>E42+1</f>
        <v>35</v>
      </c>
      <c r="F43" s="71" t="s">
        <v>454</v>
      </c>
      <c r="G43" s="71"/>
      <c r="H43" s="71" t="s">
        <v>84</v>
      </c>
      <c r="I43" s="239"/>
      <c r="J43" s="72"/>
      <c r="K43" s="72"/>
      <c r="L43" s="72"/>
      <c r="M43" s="72"/>
      <c r="N43" s="72"/>
      <c r="O43" s="72">
        <v>1</v>
      </c>
      <c r="P43" s="249"/>
      <c r="Q43" s="72">
        <v>0</v>
      </c>
      <c r="R43" s="72">
        <v>1</v>
      </c>
      <c r="S43" s="72">
        <f t="shared" si="18"/>
        <v>2</v>
      </c>
      <c r="T43" s="72">
        <f t="shared" si="18"/>
        <v>3</v>
      </c>
      <c r="U43" s="72">
        <f t="shared" si="18"/>
        <v>4</v>
      </c>
      <c r="V43" s="72">
        <f t="shared" si="18"/>
        <v>5</v>
      </c>
      <c r="W43" s="73"/>
      <c r="X43" s="72">
        <f t="shared" si="6"/>
        <v>0</v>
      </c>
      <c r="Y43" s="72">
        <f t="shared" si="1"/>
        <v>0</v>
      </c>
      <c r="Z43" s="72">
        <f t="shared" si="2"/>
        <v>0</v>
      </c>
      <c r="AA43" s="72">
        <f t="shared" si="3"/>
        <v>0</v>
      </c>
      <c r="AB43" s="72">
        <f t="shared" si="4"/>
        <v>0</v>
      </c>
      <c r="AC43" s="72">
        <f t="shared" si="5"/>
        <v>5</v>
      </c>
      <c r="AD43" s="72">
        <f t="shared" si="7"/>
        <v>5</v>
      </c>
      <c r="AE43" s="233"/>
    </row>
    <row r="44" spans="1:31" s="74" customFormat="1" ht="48.75" customHeight="1">
      <c r="A44" s="283"/>
      <c r="B44" s="292"/>
      <c r="C44" s="277"/>
      <c r="D44" s="239"/>
      <c r="E44" s="75">
        <f t="shared" si="16"/>
        <v>36</v>
      </c>
      <c r="F44" s="71" t="s">
        <v>378</v>
      </c>
      <c r="G44" s="71">
        <v>1</v>
      </c>
      <c r="H44" s="71" t="s">
        <v>85</v>
      </c>
      <c r="I44" s="239"/>
      <c r="J44" s="72"/>
      <c r="K44" s="72"/>
      <c r="L44" s="72"/>
      <c r="M44" s="72"/>
      <c r="N44" s="72"/>
      <c r="O44" s="72">
        <v>1</v>
      </c>
      <c r="P44" s="249"/>
      <c r="Q44" s="72">
        <v>0</v>
      </c>
      <c r="R44" s="72">
        <v>1</v>
      </c>
      <c r="S44" s="72">
        <f t="shared" si="18"/>
        <v>2</v>
      </c>
      <c r="T44" s="72">
        <f t="shared" si="18"/>
        <v>3</v>
      </c>
      <c r="U44" s="72">
        <f t="shared" si="18"/>
        <v>4</v>
      </c>
      <c r="V44" s="72">
        <f t="shared" si="18"/>
        <v>5</v>
      </c>
      <c r="W44" s="73"/>
      <c r="X44" s="72">
        <f t="shared" si="6"/>
        <v>0</v>
      </c>
      <c r="Y44" s="72">
        <f t="shared" si="1"/>
        <v>0</v>
      </c>
      <c r="Z44" s="72">
        <f t="shared" si="2"/>
        <v>0</v>
      </c>
      <c r="AA44" s="72">
        <f t="shared" si="3"/>
        <v>0</v>
      </c>
      <c r="AB44" s="72">
        <f t="shared" si="4"/>
        <v>0</v>
      </c>
      <c r="AC44" s="72">
        <f t="shared" si="5"/>
        <v>5</v>
      </c>
      <c r="AD44" s="72">
        <f t="shared" si="7"/>
        <v>5</v>
      </c>
      <c r="AE44" s="233"/>
    </row>
    <row r="45" spans="1:31" s="74" customFormat="1" ht="42" customHeight="1">
      <c r="A45" s="283"/>
      <c r="B45" s="292"/>
      <c r="C45" s="277"/>
      <c r="D45" s="239"/>
      <c r="E45" s="75">
        <f t="shared" si="16"/>
        <v>37</v>
      </c>
      <c r="F45" s="71" t="s">
        <v>86</v>
      </c>
      <c r="G45" s="71">
        <v>1</v>
      </c>
      <c r="H45" s="71" t="s">
        <v>455</v>
      </c>
      <c r="I45" s="239"/>
      <c r="J45" s="72"/>
      <c r="K45" s="72"/>
      <c r="L45" s="72"/>
      <c r="M45" s="72"/>
      <c r="N45" s="72"/>
      <c r="O45" s="72">
        <v>1</v>
      </c>
      <c r="P45" s="249"/>
      <c r="Q45" s="72">
        <v>0</v>
      </c>
      <c r="R45" s="72">
        <v>1</v>
      </c>
      <c r="S45" s="72">
        <f t="shared" si="18"/>
        <v>2</v>
      </c>
      <c r="T45" s="72">
        <f t="shared" si="18"/>
        <v>3</v>
      </c>
      <c r="U45" s="72">
        <f t="shared" si="18"/>
        <v>4</v>
      </c>
      <c r="V45" s="72">
        <f t="shared" si="18"/>
        <v>5</v>
      </c>
      <c r="W45" s="73"/>
      <c r="X45" s="72">
        <f t="shared" si="6"/>
        <v>0</v>
      </c>
      <c r="Y45" s="72">
        <f t="shared" si="1"/>
        <v>0</v>
      </c>
      <c r="Z45" s="72">
        <f t="shared" si="2"/>
        <v>0</v>
      </c>
      <c r="AA45" s="72">
        <f t="shared" si="3"/>
        <v>0</v>
      </c>
      <c r="AB45" s="72">
        <f t="shared" si="4"/>
        <v>0</v>
      </c>
      <c r="AC45" s="72">
        <f t="shared" si="5"/>
        <v>5</v>
      </c>
      <c r="AD45" s="72">
        <f t="shared" si="7"/>
        <v>5</v>
      </c>
      <c r="AE45" s="233"/>
    </row>
    <row r="46" spans="1:31" s="74" customFormat="1" ht="66.75" customHeight="1">
      <c r="A46" s="283"/>
      <c r="B46" s="292"/>
      <c r="C46" s="277"/>
      <c r="D46" s="239"/>
      <c r="E46" s="75">
        <f t="shared" si="16"/>
        <v>38</v>
      </c>
      <c r="F46" s="71" t="s">
        <v>456</v>
      </c>
      <c r="G46" s="81">
        <v>1</v>
      </c>
      <c r="H46" s="71" t="s">
        <v>457</v>
      </c>
      <c r="I46" s="239"/>
      <c r="J46" s="72"/>
      <c r="K46" s="72"/>
      <c r="L46" s="72"/>
      <c r="M46" s="72"/>
      <c r="N46" s="72"/>
      <c r="O46" s="72">
        <v>1</v>
      </c>
      <c r="P46" s="249"/>
      <c r="Q46" s="72">
        <v>0</v>
      </c>
      <c r="R46" s="72">
        <v>1</v>
      </c>
      <c r="S46" s="72">
        <f t="shared" si="18"/>
        <v>2</v>
      </c>
      <c r="T46" s="72">
        <f t="shared" si="18"/>
        <v>3</v>
      </c>
      <c r="U46" s="72">
        <f t="shared" si="18"/>
        <v>4</v>
      </c>
      <c r="V46" s="72">
        <f t="shared" si="18"/>
        <v>5</v>
      </c>
      <c r="W46" s="73"/>
      <c r="X46" s="72">
        <f t="shared" si="6"/>
        <v>0</v>
      </c>
      <c r="Y46" s="72">
        <f t="shared" si="1"/>
        <v>0</v>
      </c>
      <c r="Z46" s="72">
        <f t="shared" si="2"/>
        <v>0</v>
      </c>
      <c r="AA46" s="72">
        <f t="shared" si="3"/>
        <v>0</v>
      </c>
      <c r="AB46" s="72">
        <f t="shared" si="4"/>
        <v>0</v>
      </c>
      <c r="AC46" s="72">
        <f t="shared" si="5"/>
        <v>5</v>
      </c>
      <c r="AD46" s="72">
        <f t="shared" si="7"/>
        <v>5</v>
      </c>
      <c r="AE46" s="233"/>
    </row>
    <row r="47" spans="1:31" s="74" customFormat="1" ht="36" customHeight="1">
      <c r="A47" s="283"/>
      <c r="B47" s="292"/>
      <c r="C47" s="277"/>
      <c r="D47" s="239"/>
      <c r="E47" s="75">
        <f t="shared" si="16"/>
        <v>39</v>
      </c>
      <c r="F47" s="71" t="s">
        <v>88</v>
      </c>
      <c r="G47" s="81"/>
      <c r="H47" s="71" t="s">
        <v>379</v>
      </c>
      <c r="I47" s="239"/>
      <c r="J47" s="72"/>
      <c r="K47" s="72"/>
      <c r="L47" s="72"/>
      <c r="M47" s="72"/>
      <c r="N47" s="72"/>
      <c r="O47" s="72">
        <v>1</v>
      </c>
      <c r="P47" s="249"/>
      <c r="Q47" s="72">
        <v>0</v>
      </c>
      <c r="R47" s="72">
        <v>1</v>
      </c>
      <c r="S47" s="72">
        <f t="shared" si="18"/>
        <v>2</v>
      </c>
      <c r="T47" s="72">
        <f t="shared" si="18"/>
        <v>3</v>
      </c>
      <c r="U47" s="72">
        <f t="shared" si="18"/>
        <v>4</v>
      </c>
      <c r="V47" s="72">
        <f t="shared" si="18"/>
        <v>5</v>
      </c>
      <c r="W47" s="73"/>
      <c r="X47" s="72">
        <f t="shared" si="6"/>
        <v>0</v>
      </c>
      <c r="Y47" s="72">
        <f t="shared" si="1"/>
        <v>0</v>
      </c>
      <c r="Z47" s="72">
        <f t="shared" si="2"/>
        <v>0</v>
      </c>
      <c r="AA47" s="72">
        <f t="shared" si="3"/>
        <v>0</v>
      </c>
      <c r="AB47" s="72">
        <f t="shared" si="4"/>
        <v>0</v>
      </c>
      <c r="AC47" s="72">
        <f t="shared" si="5"/>
        <v>5</v>
      </c>
      <c r="AD47" s="72">
        <f t="shared" si="7"/>
        <v>5</v>
      </c>
      <c r="AE47" s="233"/>
    </row>
    <row r="48" spans="1:31" s="74" customFormat="1" ht="40.5" customHeight="1">
      <c r="A48" s="283"/>
      <c r="B48" s="292"/>
      <c r="C48" s="277"/>
      <c r="D48" s="239"/>
      <c r="E48" s="75">
        <f t="shared" si="16"/>
        <v>40</v>
      </c>
      <c r="F48" s="71" t="s">
        <v>90</v>
      </c>
      <c r="G48" s="81"/>
      <c r="H48" s="71" t="s">
        <v>91</v>
      </c>
      <c r="I48" s="239"/>
      <c r="J48" s="72"/>
      <c r="K48" s="72"/>
      <c r="L48" s="72"/>
      <c r="M48" s="72"/>
      <c r="N48" s="72"/>
      <c r="O48" s="72">
        <v>1</v>
      </c>
      <c r="P48" s="249"/>
      <c r="Q48" s="72">
        <v>0</v>
      </c>
      <c r="R48" s="72">
        <v>1.6</v>
      </c>
      <c r="S48" s="72">
        <f>R48+1.6</f>
        <v>3.2</v>
      </c>
      <c r="T48" s="72">
        <f>S48+1.6</f>
        <v>4.8000000000000007</v>
      </c>
      <c r="U48" s="72">
        <f>T48+1.6</f>
        <v>6.4</v>
      </c>
      <c r="V48" s="72">
        <f>U48+1.6</f>
        <v>8</v>
      </c>
      <c r="W48" s="73"/>
      <c r="X48" s="72">
        <f t="shared" si="6"/>
        <v>0</v>
      </c>
      <c r="Y48" s="72">
        <f t="shared" si="1"/>
        <v>0</v>
      </c>
      <c r="Z48" s="72">
        <f t="shared" si="2"/>
        <v>0</v>
      </c>
      <c r="AA48" s="72">
        <f t="shared" si="3"/>
        <v>0</v>
      </c>
      <c r="AB48" s="72">
        <f t="shared" si="4"/>
        <v>0</v>
      </c>
      <c r="AC48" s="72">
        <f t="shared" si="5"/>
        <v>8</v>
      </c>
      <c r="AD48" s="72">
        <f t="shared" si="7"/>
        <v>8</v>
      </c>
      <c r="AE48" s="234"/>
    </row>
    <row r="49" spans="1:31" s="74" customFormat="1" ht="30" customHeight="1">
      <c r="A49" s="283"/>
      <c r="B49" s="292"/>
      <c r="C49" s="277"/>
      <c r="D49" s="239"/>
      <c r="E49" s="251" t="s">
        <v>92</v>
      </c>
      <c r="F49" s="252"/>
      <c r="G49" s="253"/>
      <c r="H49" s="71" t="s">
        <v>93</v>
      </c>
      <c r="I49" s="239"/>
      <c r="J49" s="230"/>
      <c r="K49" s="230"/>
      <c r="L49" s="230"/>
      <c r="M49" s="230"/>
      <c r="N49" s="230"/>
      <c r="O49" s="231"/>
      <c r="P49" s="249"/>
      <c r="Q49" s="229"/>
      <c r="R49" s="230"/>
      <c r="S49" s="230"/>
      <c r="T49" s="230"/>
      <c r="U49" s="230"/>
      <c r="V49" s="231"/>
      <c r="W49" s="73"/>
      <c r="X49" s="229"/>
      <c r="Y49" s="230"/>
      <c r="Z49" s="230"/>
      <c r="AA49" s="230"/>
      <c r="AB49" s="230"/>
      <c r="AC49" s="231"/>
      <c r="AD49" s="94"/>
      <c r="AE49" s="95"/>
    </row>
    <row r="50" spans="1:31" s="74" customFormat="1" ht="54.75" customHeight="1">
      <c r="A50" s="283"/>
      <c r="B50" s="292"/>
      <c r="C50" s="277"/>
      <c r="D50" s="239"/>
      <c r="E50" s="75">
        <v>41</v>
      </c>
      <c r="F50" s="82" t="s">
        <v>380</v>
      </c>
      <c r="G50" s="81"/>
      <c r="H50" s="238" t="s">
        <v>379</v>
      </c>
      <c r="I50" s="239"/>
      <c r="J50" s="72"/>
      <c r="K50" s="72"/>
      <c r="L50" s="72"/>
      <c r="M50" s="72"/>
      <c r="N50" s="72"/>
      <c r="O50" s="72">
        <v>1</v>
      </c>
      <c r="P50" s="249"/>
      <c r="Q50" s="72">
        <v>0</v>
      </c>
      <c r="R50" s="72">
        <v>1</v>
      </c>
      <c r="S50" s="72">
        <f t="shared" ref="S50:V61" si="19">R50+1</f>
        <v>2</v>
      </c>
      <c r="T50" s="72">
        <f t="shared" si="19"/>
        <v>3</v>
      </c>
      <c r="U50" s="72">
        <f t="shared" si="19"/>
        <v>4</v>
      </c>
      <c r="V50" s="72">
        <f t="shared" si="19"/>
        <v>5</v>
      </c>
      <c r="W50" s="73"/>
      <c r="X50" s="72">
        <f t="shared" si="6"/>
        <v>0</v>
      </c>
      <c r="Y50" s="72">
        <f t="shared" si="1"/>
        <v>0</v>
      </c>
      <c r="Z50" s="72">
        <f t="shared" si="2"/>
        <v>0</v>
      </c>
      <c r="AA50" s="72">
        <f t="shared" si="3"/>
        <v>0</v>
      </c>
      <c r="AB50" s="72">
        <f t="shared" si="4"/>
        <v>0</v>
      </c>
      <c r="AC50" s="72">
        <f t="shared" si="5"/>
        <v>5</v>
      </c>
      <c r="AD50" s="72">
        <f t="shared" si="7"/>
        <v>5</v>
      </c>
      <c r="AE50" s="232">
        <f>SUM(AD50:AD61)</f>
        <v>60</v>
      </c>
    </row>
    <row r="51" spans="1:31" s="74" customFormat="1" ht="30" customHeight="1">
      <c r="A51" s="283"/>
      <c r="B51" s="292"/>
      <c r="C51" s="277"/>
      <c r="D51" s="239"/>
      <c r="E51" s="75">
        <f>E50+1</f>
        <v>42</v>
      </c>
      <c r="F51" s="82" t="s">
        <v>381</v>
      </c>
      <c r="G51" s="81"/>
      <c r="H51" s="239"/>
      <c r="I51" s="239"/>
      <c r="J51" s="72"/>
      <c r="K51" s="72"/>
      <c r="L51" s="72"/>
      <c r="M51" s="72"/>
      <c r="N51" s="72"/>
      <c r="O51" s="72">
        <v>1</v>
      </c>
      <c r="P51" s="249"/>
      <c r="Q51" s="72">
        <v>0</v>
      </c>
      <c r="R51" s="72">
        <v>1</v>
      </c>
      <c r="S51" s="72">
        <f t="shared" si="19"/>
        <v>2</v>
      </c>
      <c r="T51" s="72">
        <f t="shared" si="19"/>
        <v>3</v>
      </c>
      <c r="U51" s="72">
        <f t="shared" si="19"/>
        <v>4</v>
      </c>
      <c r="V51" s="72">
        <f t="shared" si="19"/>
        <v>5</v>
      </c>
      <c r="W51" s="73"/>
      <c r="X51" s="72">
        <f t="shared" si="6"/>
        <v>0</v>
      </c>
      <c r="Y51" s="72">
        <f t="shared" si="1"/>
        <v>0</v>
      </c>
      <c r="Z51" s="72">
        <f t="shared" si="2"/>
        <v>0</v>
      </c>
      <c r="AA51" s="72">
        <f t="shared" si="3"/>
        <v>0</v>
      </c>
      <c r="AB51" s="72">
        <f t="shared" si="4"/>
        <v>0</v>
      </c>
      <c r="AC51" s="72">
        <f t="shared" si="5"/>
        <v>5</v>
      </c>
      <c r="AD51" s="72">
        <f t="shared" si="7"/>
        <v>5</v>
      </c>
      <c r="AE51" s="233"/>
    </row>
    <row r="52" spans="1:31" s="74" customFormat="1" ht="30" customHeight="1">
      <c r="A52" s="283"/>
      <c r="B52" s="292"/>
      <c r="C52" s="277"/>
      <c r="D52" s="239"/>
      <c r="E52" s="75">
        <f t="shared" ref="E52:E61" si="20">E51+1</f>
        <v>43</v>
      </c>
      <c r="F52" s="82" t="s">
        <v>382</v>
      </c>
      <c r="G52" s="81"/>
      <c r="H52" s="239"/>
      <c r="I52" s="239"/>
      <c r="J52" s="72"/>
      <c r="K52" s="72"/>
      <c r="L52" s="72"/>
      <c r="M52" s="72"/>
      <c r="N52" s="72"/>
      <c r="O52" s="72">
        <v>1</v>
      </c>
      <c r="P52" s="249"/>
      <c r="Q52" s="72">
        <v>0</v>
      </c>
      <c r="R52" s="72">
        <v>1</v>
      </c>
      <c r="S52" s="72">
        <f t="shared" si="19"/>
        <v>2</v>
      </c>
      <c r="T52" s="72">
        <f t="shared" si="19"/>
        <v>3</v>
      </c>
      <c r="U52" s="72">
        <f t="shared" si="19"/>
        <v>4</v>
      </c>
      <c r="V52" s="72">
        <f t="shared" si="19"/>
        <v>5</v>
      </c>
      <c r="W52" s="73"/>
      <c r="X52" s="72">
        <f t="shared" si="6"/>
        <v>0</v>
      </c>
      <c r="Y52" s="72">
        <f t="shared" si="1"/>
        <v>0</v>
      </c>
      <c r="Z52" s="72">
        <f t="shared" si="2"/>
        <v>0</v>
      </c>
      <c r="AA52" s="72">
        <f t="shared" si="3"/>
        <v>0</v>
      </c>
      <c r="AB52" s="72">
        <f t="shared" si="4"/>
        <v>0</v>
      </c>
      <c r="AC52" s="72">
        <f t="shared" si="5"/>
        <v>5</v>
      </c>
      <c r="AD52" s="72">
        <f t="shared" si="7"/>
        <v>5</v>
      </c>
      <c r="AE52" s="233"/>
    </row>
    <row r="53" spans="1:31" s="74" customFormat="1" ht="30" customHeight="1">
      <c r="A53" s="283"/>
      <c r="B53" s="292"/>
      <c r="C53" s="277"/>
      <c r="D53" s="239"/>
      <c r="E53" s="75">
        <f t="shared" si="20"/>
        <v>44</v>
      </c>
      <c r="F53" s="82" t="s">
        <v>383</v>
      </c>
      <c r="G53" s="81"/>
      <c r="H53" s="239"/>
      <c r="I53" s="239"/>
      <c r="J53" s="72"/>
      <c r="K53" s="72"/>
      <c r="L53" s="72"/>
      <c r="M53" s="72"/>
      <c r="N53" s="72"/>
      <c r="O53" s="72">
        <v>1</v>
      </c>
      <c r="P53" s="249"/>
      <c r="Q53" s="72">
        <v>0</v>
      </c>
      <c r="R53" s="72">
        <v>1</v>
      </c>
      <c r="S53" s="72">
        <f t="shared" si="19"/>
        <v>2</v>
      </c>
      <c r="T53" s="72">
        <f t="shared" si="19"/>
        <v>3</v>
      </c>
      <c r="U53" s="72">
        <f t="shared" si="19"/>
        <v>4</v>
      </c>
      <c r="V53" s="72">
        <f t="shared" si="19"/>
        <v>5</v>
      </c>
      <c r="W53" s="73"/>
      <c r="X53" s="72">
        <f t="shared" si="6"/>
        <v>0</v>
      </c>
      <c r="Y53" s="72">
        <f t="shared" si="1"/>
        <v>0</v>
      </c>
      <c r="Z53" s="72">
        <f t="shared" si="2"/>
        <v>0</v>
      </c>
      <c r="AA53" s="72">
        <f t="shared" si="3"/>
        <v>0</v>
      </c>
      <c r="AB53" s="72">
        <f t="shared" si="4"/>
        <v>0</v>
      </c>
      <c r="AC53" s="72">
        <f t="shared" si="5"/>
        <v>5</v>
      </c>
      <c r="AD53" s="72">
        <f t="shared" si="7"/>
        <v>5</v>
      </c>
      <c r="AE53" s="233"/>
    </row>
    <row r="54" spans="1:31" s="74" customFormat="1" ht="30" customHeight="1">
      <c r="A54" s="283"/>
      <c r="B54" s="292"/>
      <c r="C54" s="277"/>
      <c r="D54" s="239"/>
      <c r="E54" s="75">
        <f t="shared" si="20"/>
        <v>45</v>
      </c>
      <c r="F54" s="82" t="s">
        <v>384</v>
      </c>
      <c r="G54" s="81"/>
      <c r="H54" s="239"/>
      <c r="I54" s="239"/>
      <c r="J54" s="72"/>
      <c r="K54" s="72"/>
      <c r="L54" s="72"/>
      <c r="M54" s="72"/>
      <c r="N54" s="72"/>
      <c r="O54" s="72">
        <v>1</v>
      </c>
      <c r="P54" s="249"/>
      <c r="Q54" s="72">
        <v>0</v>
      </c>
      <c r="R54" s="72">
        <v>1</v>
      </c>
      <c r="S54" s="72">
        <f t="shared" si="19"/>
        <v>2</v>
      </c>
      <c r="T54" s="72">
        <f t="shared" si="19"/>
        <v>3</v>
      </c>
      <c r="U54" s="72">
        <f t="shared" si="19"/>
        <v>4</v>
      </c>
      <c r="V54" s="72">
        <f t="shared" si="19"/>
        <v>5</v>
      </c>
      <c r="W54" s="73"/>
      <c r="X54" s="72">
        <f t="shared" si="6"/>
        <v>0</v>
      </c>
      <c r="Y54" s="72">
        <f t="shared" si="1"/>
        <v>0</v>
      </c>
      <c r="Z54" s="72">
        <f t="shared" si="2"/>
        <v>0</v>
      </c>
      <c r="AA54" s="72">
        <f t="shared" si="3"/>
        <v>0</v>
      </c>
      <c r="AB54" s="72">
        <f t="shared" si="4"/>
        <v>0</v>
      </c>
      <c r="AC54" s="72">
        <f t="shared" si="5"/>
        <v>5</v>
      </c>
      <c r="AD54" s="72">
        <f t="shared" si="7"/>
        <v>5</v>
      </c>
      <c r="AE54" s="233"/>
    </row>
    <row r="55" spans="1:31" s="74" customFormat="1" ht="30" customHeight="1">
      <c r="A55" s="283"/>
      <c r="B55" s="292"/>
      <c r="C55" s="277"/>
      <c r="D55" s="239"/>
      <c r="E55" s="75">
        <f t="shared" si="20"/>
        <v>46</v>
      </c>
      <c r="F55" s="82" t="s">
        <v>388</v>
      </c>
      <c r="G55" s="81"/>
      <c r="H55" s="239"/>
      <c r="I55" s="239"/>
      <c r="J55" s="72"/>
      <c r="K55" s="72"/>
      <c r="L55" s="72"/>
      <c r="M55" s="72"/>
      <c r="N55" s="72"/>
      <c r="O55" s="72">
        <v>1</v>
      </c>
      <c r="P55" s="249"/>
      <c r="Q55" s="72">
        <v>0</v>
      </c>
      <c r="R55" s="72">
        <v>1</v>
      </c>
      <c r="S55" s="72">
        <f t="shared" si="19"/>
        <v>2</v>
      </c>
      <c r="T55" s="72">
        <f t="shared" si="19"/>
        <v>3</v>
      </c>
      <c r="U55" s="72">
        <f t="shared" si="19"/>
        <v>4</v>
      </c>
      <c r="V55" s="72">
        <f t="shared" si="19"/>
        <v>5</v>
      </c>
      <c r="W55" s="73"/>
      <c r="X55" s="72">
        <f t="shared" si="6"/>
        <v>0</v>
      </c>
      <c r="Y55" s="72">
        <f t="shared" si="1"/>
        <v>0</v>
      </c>
      <c r="Z55" s="72">
        <f t="shared" si="2"/>
        <v>0</v>
      </c>
      <c r="AA55" s="72">
        <f t="shared" si="3"/>
        <v>0</v>
      </c>
      <c r="AB55" s="72">
        <f t="shared" si="4"/>
        <v>0</v>
      </c>
      <c r="AC55" s="72">
        <f t="shared" si="5"/>
        <v>5</v>
      </c>
      <c r="AD55" s="72">
        <f t="shared" si="7"/>
        <v>5</v>
      </c>
      <c r="AE55" s="233"/>
    </row>
    <row r="56" spans="1:31" s="74" customFormat="1" ht="30" customHeight="1">
      <c r="A56" s="283"/>
      <c r="B56" s="292"/>
      <c r="C56" s="277"/>
      <c r="D56" s="239"/>
      <c r="E56" s="75">
        <f>E55+1</f>
        <v>47</v>
      </c>
      <c r="F56" s="82" t="s">
        <v>387</v>
      </c>
      <c r="G56" s="81"/>
      <c r="H56" s="239"/>
      <c r="I56" s="239"/>
      <c r="J56" s="72"/>
      <c r="K56" s="72"/>
      <c r="L56" s="72"/>
      <c r="M56" s="72"/>
      <c r="N56" s="72"/>
      <c r="O56" s="72">
        <v>1</v>
      </c>
      <c r="P56" s="249"/>
      <c r="Q56" s="72">
        <v>0</v>
      </c>
      <c r="R56" s="72">
        <v>1</v>
      </c>
      <c r="S56" s="72">
        <f t="shared" si="19"/>
        <v>2</v>
      </c>
      <c r="T56" s="72">
        <f t="shared" si="19"/>
        <v>3</v>
      </c>
      <c r="U56" s="72">
        <f t="shared" si="19"/>
        <v>4</v>
      </c>
      <c r="V56" s="72">
        <f t="shared" si="19"/>
        <v>5</v>
      </c>
      <c r="W56" s="73"/>
      <c r="X56" s="72">
        <f t="shared" si="6"/>
        <v>0</v>
      </c>
      <c r="Y56" s="72">
        <f t="shared" si="1"/>
        <v>0</v>
      </c>
      <c r="Z56" s="72">
        <f t="shared" si="2"/>
        <v>0</v>
      </c>
      <c r="AA56" s="72">
        <f t="shared" si="3"/>
        <v>0</v>
      </c>
      <c r="AB56" s="72">
        <f t="shared" si="4"/>
        <v>0</v>
      </c>
      <c r="AC56" s="72">
        <f t="shared" si="5"/>
        <v>5</v>
      </c>
      <c r="AD56" s="72">
        <f t="shared" si="7"/>
        <v>5</v>
      </c>
      <c r="AE56" s="233"/>
    </row>
    <row r="57" spans="1:31" s="74" customFormat="1" ht="30" customHeight="1">
      <c r="A57" s="283"/>
      <c r="B57" s="292"/>
      <c r="C57" s="277"/>
      <c r="D57" s="239"/>
      <c r="E57" s="75">
        <f t="shared" si="20"/>
        <v>48</v>
      </c>
      <c r="F57" s="82" t="s">
        <v>386</v>
      </c>
      <c r="G57" s="81"/>
      <c r="H57" s="240"/>
      <c r="I57" s="239"/>
      <c r="J57" s="72"/>
      <c r="K57" s="72"/>
      <c r="L57" s="72"/>
      <c r="M57" s="72"/>
      <c r="N57" s="72"/>
      <c r="O57" s="72">
        <v>1</v>
      </c>
      <c r="P57" s="249"/>
      <c r="Q57" s="72">
        <v>0</v>
      </c>
      <c r="R57" s="72">
        <v>1</v>
      </c>
      <c r="S57" s="72">
        <f t="shared" si="19"/>
        <v>2</v>
      </c>
      <c r="T57" s="72">
        <f t="shared" si="19"/>
        <v>3</v>
      </c>
      <c r="U57" s="72">
        <f t="shared" si="19"/>
        <v>4</v>
      </c>
      <c r="V57" s="72">
        <f t="shared" si="19"/>
        <v>5</v>
      </c>
      <c r="W57" s="73"/>
      <c r="X57" s="72">
        <f t="shared" si="6"/>
        <v>0</v>
      </c>
      <c r="Y57" s="72">
        <f t="shared" si="1"/>
        <v>0</v>
      </c>
      <c r="Z57" s="72">
        <f t="shared" si="2"/>
        <v>0</v>
      </c>
      <c r="AA57" s="72">
        <f t="shared" si="3"/>
        <v>0</v>
      </c>
      <c r="AB57" s="72">
        <f t="shared" si="4"/>
        <v>0</v>
      </c>
      <c r="AC57" s="72">
        <f t="shared" si="5"/>
        <v>5</v>
      </c>
      <c r="AD57" s="72">
        <f t="shared" si="7"/>
        <v>5</v>
      </c>
      <c r="AE57" s="233"/>
    </row>
    <row r="58" spans="1:31" s="74" customFormat="1" ht="41.25" customHeight="1">
      <c r="A58" s="283"/>
      <c r="B58" s="292"/>
      <c r="C58" s="277"/>
      <c r="D58" s="239"/>
      <c r="E58" s="75">
        <f t="shared" si="20"/>
        <v>49</v>
      </c>
      <c r="F58" s="82" t="s">
        <v>385</v>
      </c>
      <c r="G58" s="81"/>
      <c r="H58" s="238" t="s">
        <v>389</v>
      </c>
      <c r="I58" s="239"/>
      <c r="J58" s="72"/>
      <c r="K58" s="72"/>
      <c r="L58" s="72"/>
      <c r="M58" s="72"/>
      <c r="N58" s="72"/>
      <c r="O58" s="72">
        <v>1</v>
      </c>
      <c r="P58" s="249"/>
      <c r="Q58" s="72">
        <v>0</v>
      </c>
      <c r="R58" s="72">
        <v>1</v>
      </c>
      <c r="S58" s="72">
        <f t="shared" si="19"/>
        <v>2</v>
      </c>
      <c r="T58" s="72">
        <f t="shared" si="19"/>
        <v>3</v>
      </c>
      <c r="U58" s="72">
        <f t="shared" si="19"/>
        <v>4</v>
      </c>
      <c r="V58" s="72">
        <f t="shared" si="19"/>
        <v>5</v>
      </c>
      <c r="W58" s="73"/>
      <c r="X58" s="72">
        <f t="shared" si="6"/>
        <v>0</v>
      </c>
      <c r="Y58" s="72">
        <f t="shared" si="1"/>
        <v>0</v>
      </c>
      <c r="Z58" s="72">
        <f t="shared" si="2"/>
        <v>0</v>
      </c>
      <c r="AA58" s="72">
        <f t="shared" si="3"/>
        <v>0</v>
      </c>
      <c r="AB58" s="72">
        <f t="shared" si="4"/>
        <v>0</v>
      </c>
      <c r="AC58" s="72">
        <f t="shared" si="5"/>
        <v>5</v>
      </c>
      <c r="AD58" s="72">
        <f t="shared" si="7"/>
        <v>5</v>
      </c>
      <c r="AE58" s="233"/>
    </row>
    <row r="59" spans="1:31" s="74" customFormat="1" ht="45.75" customHeight="1">
      <c r="A59" s="283"/>
      <c r="B59" s="292"/>
      <c r="C59" s="277"/>
      <c r="D59" s="239"/>
      <c r="E59" s="75">
        <f t="shared" si="20"/>
        <v>50</v>
      </c>
      <c r="F59" s="82" t="s">
        <v>94</v>
      </c>
      <c r="G59" s="81">
        <v>1</v>
      </c>
      <c r="H59" s="240"/>
      <c r="I59" s="239"/>
      <c r="J59" s="72"/>
      <c r="K59" s="72"/>
      <c r="L59" s="72"/>
      <c r="M59" s="72"/>
      <c r="N59" s="72"/>
      <c r="O59" s="72">
        <v>1</v>
      </c>
      <c r="P59" s="249"/>
      <c r="Q59" s="72">
        <v>0</v>
      </c>
      <c r="R59" s="72">
        <v>1</v>
      </c>
      <c r="S59" s="72">
        <f t="shared" si="19"/>
        <v>2</v>
      </c>
      <c r="T59" s="72">
        <f t="shared" si="19"/>
        <v>3</v>
      </c>
      <c r="U59" s="72">
        <f t="shared" si="19"/>
        <v>4</v>
      </c>
      <c r="V59" s="72">
        <f t="shared" si="19"/>
        <v>5</v>
      </c>
      <c r="W59" s="73"/>
      <c r="X59" s="72">
        <f t="shared" si="6"/>
        <v>0</v>
      </c>
      <c r="Y59" s="72">
        <f t="shared" si="1"/>
        <v>0</v>
      </c>
      <c r="Z59" s="72">
        <f t="shared" si="2"/>
        <v>0</v>
      </c>
      <c r="AA59" s="72">
        <f t="shared" si="3"/>
        <v>0</v>
      </c>
      <c r="AB59" s="72">
        <f t="shared" si="4"/>
        <v>0</v>
      </c>
      <c r="AC59" s="72">
        <f t="shared" si="5"/>
        <v>5</v>
      </c>
      <c r="AD59" s="72">
        <f t="shared" si="7"/>
        <v>5</v>
      </c>
      <c r="AE59" s="233"/>
    </row>
    <row r="60" spans="1:31" s="74" customFormat="1" ht="78.75" customHeight="1">
      <c r="A60" s="283"/>
      <c r="B60" s="292"/>
      <c r="C60" s="277"/>
      <c r="D60" s="239"/>
      <c r="E60" s="75">
        <f t="shared" si="20"/>
        <v>51</v>
      </c>
      <c r="F60" s="82" t="s">
        <v>95</v>
      </c>
      <c r="G60" s="81"/>
      <c r="H60" s="71" t="s">
        <v>81</v>
      </c>
      <c r="I60" s="239"/>
      <c r="J60" s="72"/>
      <c r="K60" s="72"/>
      <c r="L60" s="72"/>
      <c r="M60" s="72"/>
      <c r="N60" s="72"/>
      <c r="O60" s="72">
        <v>1</v>
      </c>
      <c r="P60" s="249"/>
      <c r="Q60" s="72">
        <v>0</v>
      </c>
      <c r="R60" s="72">
        <v>1</v>
      </c>
      <c r="S60" s="72">
        <f t="shared" si="19"/>
        <v>2</v>
      </c>
      <c r="T60" s="72">
        <f t="shared" si="19"/>
        <v>3</v>
      </c>
      <c r="U60" s="72">
        <f t="shared" si="19"/>
        <v>4</v>
      </c>
      <c r="V60" s="72">
        <f t="shared" si="19"/>
        <v>5</v>
      </c>
      <c r="W60" s="73"/>
      <c r="X60" s="72">
        <f t="shared" si="6"/>
        <v>0</v>
      </c>
      <c r="Y60" s="72">
        <f t="shared" ref="Y60:AB237" si="21">K60*R60</f>
        <v>0</v>
      </c>
      <c r="Z60" s="72">
        <f t="shared" si="21"/>
        <v>0</v>
      </c>
      <c r="AA60" s="72">
        <f t="shared" si="21"/>
        <v>0</v>
      </c>
      <c r="AB60" s="72">
        <f t="shared" si="21"/>
        <v>0</v>
      </c>
      <c r="AC60" s="72">
        <f t="shared" ref="AC60:AC237" si="22">O60*V60</f>
        <v>5</v>
      </c>
      <c r="AD60" s="72">
        <f t="shared" si="7"/>
        <v>5</v>
      </c>
      <c r="AE60" s="233"/>
    </row>
    <row r="61" spans="1:31" s="74" customFormat="1" ht="80.25" customHeight="1">
      <c r="A61" s="283"/>
      <c r="B61" s="292"/>
      <c r="C61" s="277"/>
      <c r="D61" s="239"/>
      <c r="E61" s="75">
        <f t="shared" si="20"/>
        <v>52</v>
      </c>
      <c r="F61" s="82" t="s">
        <v>96</v>
      </c>
      <c r="G61" s="81"/>
      <c r="H61" s="71" t="s">
        <v>81</v>
      </c>
      <c r="I61" s="239"/>
      <c r="J61" s="72"/>
      <c r="K61" s="72"/>
      <c r="L61" s="72"/>
      <c r="M61" s="72"/>
      <c r="N61" s="72"/>
      <c r="O61" s="72">
        <v>1</v>
      </c>
      <c r="P61" s="249"/>
      <c r="Q61" s="72">
        <v>0</v>
      </c>
      <c r="R61" s="72">
        <v>1</v>
      </c>
      <c r="S61" s="72">
        <f t="shared" si="19"/>
        <v>2</v>
      </c>
      <c r="T61" s="72">
        <f t="shared" si="19"/>
        <v>3</v>
      </c>
      <c r="U61" s="72">
        <f t="shared" si="19"/>
        <v>4</v>
      </c>
      <c r="V61" s="72">
        <f t="shared" si="19"/>
        <v>5</v>
      </c>
      <c r="W61" s="73"/>
      <c r="X61" s="72">
        <f t="shared" ref="X61:X122" si="23">J61*Q61</f>
        <v>0</v>
      </c>
      <c r="Y61" s="72">
        <f t="shared" si="21"/>
        <v>0</v>
      </c>
      <c r="Z61" s="72">
        <f t="shared" si="21"/>
        <v>0</v>
      </c>
      <c r="AA61" s="72">
        <f t="shared" si="21"/>
        <v>0</v>
      </c>
      <c r="AB61" s="72">
        <f t="shared" si="21"/>
        <v>0</v>
      </c>
      <c r="AC61" s="72">
        <f t="shared" si="22"/>
        <v>5</v>
      </c>
      <c r="AD61" s="72">
        <f t="shared" ref="AD61:AD237" si="24">X61+Y61+Z61+AA61+AB61+AC61</f>
        <v>5</v>
      </c>
      <c r="AE61" s="234"/>
    </row>
    <row r="62" spans="1:31" s="74" customFormat="1" ht="72" customHeight="1">
      <c r="A62" s="283"/>
      <c r="B62" s="292"/>
      <c r="C62" s="277"/>
      <c r="D62" s="239"/>
      <c r="E62" s="247" t="s">
        <v>97</v>
      </c>
      <c r="F62" s="248"/>
      <c r="G62" s="81">
        <v>1</v>
      </c>
      <c r="H62" s="238" t="s">
        <v>458</v>
      </c>
      <c r="I62" s="239"/>
      <c r="J62" s="230"/>
      <c r="K62" s="230"/>
      <c r="L62" s="230"/>
      <c r="M62" s="230"/>
      <c r="N62" s="230"/>
      <c r="O62" s="231"/>
      <c r="P62" s="249"/>
      <c r="Q62" s="229"/>
      <c r="R62" s="230"/>
      <c r="S62" s="230"/>
      <c r="T62" s="230"/>
      <c r="U62" s="230"/>
      <c r="V62" s="231"/>
      <c r="W62" s="73"/>
      <c r="X62" s="229"/>
      <c r="Y62" s="230"/>
      <c r="Z62" s="230"/>
      <c r="AA62" s="230"/>
      <c r="AB62" s="230"/>
      <c r="AC62" s="231"/>
      <c r="AD62" s="94"/>
      <c r="AE62" s="95"/>
    </row>
    <row r="63" spans="1:31" s="74" customFormat="1" ht="42.75" customHeight="1">
      <c r="A63" s="283"/>
      <c r="B63" s="292"/>
      <c r="C63" s="277"/>
      <c r="D63" s="239"/>
      <c r="E63" s="75">
        <v>53</v>
      </c>
      <c r="F63" s="82" t="s">
        <v>98</v>
      </c>
      <c r="G63" s="81"/>
      <c r="H63" s="239"/>
      <c r="I63" s="239"/>
      <c r="J63" s="72"/>
      <c r="K63" s="72"/>
      <c r="L63" s="72"/>
      <c r="M63" s="72"/>
      <c r="N63" s="72"/>
      <c r="O63" s="72">
        <v>1</v>
      </c>
      <c r="P63" s="249"/>
      <c r="Q63" s="72">
        <v>0</v>
      </c>
      <c r="R63" s="72">
        <v>1</v>
      </c>
      <c r="S63" s="72">
        <f t="shared" ref="S63:V66" si="25">R63+1</f>
        <v>2</v>
      </c>
      <c r="T63" s="72">
        <f t="shared" si="25"/>
        <v>3</v>
      </c>
      <c r="U63" s="72">
        <f t="shared" si="25"/>
        <v>4</v>
      </c>
      <c r="V63" s="72">
        <f t="shared" si="25"/>
        <v>5</v>
      </c>
      <c r="W63" s="73"/>
      <c r="X63" s="72">
        <f t="shared" si="23"/>
        <v>0</v>
      </c>
      <c r="Y63" s="72">
        <f t="shared" si="21"/>
        <v>0</v>
      </c>
      <c r="Z63" s="72">
        <f t="shared" si="21"/>
        <v>0</v>
      </c>
      <c r="AA63" s="72">
        <f t="shared" si="21"/>
        <v>0</v>
      </c>
      <c r="AB63" s="72">
        <f t="shared" si="21"/>
        <v>0</v>
      </c>
      <c r="AC63" s="72">
        <f t="shared" si="22"/>
        <v>5</v>
      </c>
      <c r="AD63" s="72">
        <f t="shared" si="24"/>
        <v>5</v>
      </c>
      <c r="AE63" s="232">
        <f>SUM(AD63:AD66)</f>
        <v>20</v>
      </c>
    </row>
    <row r="64" spans="1:31" s="74" customFormat="1" ht="38.25" customHeight="1">
      <c r="A64" s="283"/>
      <c r="B64" s="292"/>
      <c r="C64" s="277"/>
      <c r="D64" s="239"/>
      <c r="E64" s="75">
        <f>E63+1</f>
        <v>54</v>
      </c>
      <c r="F64" s="82" t="s">
        <v>99</v>
      </c>
      <c r="G64" s="81"/>
      <c r="H64" s="239"/>
      <c r="I64" s="239"/>
      <c r="J64" s="72"/>
      <c r="K64" s="72"/>
      <c r="L64" s="72"/>
      <c r="M64" s="72"/>
      <c r="N64" s="72"/>
      <c r="O64" s="72">
        <v>1</v>
      </c>
      <c r="P64" s="249"/>
      <c r="Q64" s="72">
        <v>0</v>
      </c>
      <c r="R64" s="72">
        <v>1</v>
      </c>
      <c r="S64" s="72">
        <f t="shared" si="25"/>
        <v>2</v>
      </c>
      <c r="T64" s="72">
        <f t="shared" si="25"/>
        <v>3</v>
      </c>
      <c r="U64" s="72">
        <f t="shared" si="25"/>
        <v>4</v>
      </c>
      <c r="V64" s="72">
        <f t="shared" si="25"/>
        <v>5</v>
      </c>
      <c r="W64" s="73"/>
      <c r="X64" s="72">
        <f t="shared" si="23"/>
        <v>0</v>
      </c>
      <c r="Y64" s="72">
        <f t="shared" si="21"/>
        <v>0</v>
      </c>
      <c r="Z64" s="72">
        <f t="shared" si="21"/>
        <v>0</v>
      </c>
      <c r="AA64" s="72">
        <f t="shared" si="21"/>
        <v>0</v>
      </c>
      <c r="AB64" s="72">
        <f t="shared" si="21"/>
        <v>0</v>
      </c>
      <c r="AC64" s="72">
        <f t="shared" si="22"/>
        <v>5</v>
      </c>
      <c r="AD64" s="72">
        <f t="shared" si="24"/>
        <v>5</v>
      </c>
      <c r="AE64" s="233"/>
    </row>
    <row r="65" spans="1:31" s="74" customFormat="1" ht="39.75" customHeight="1">
      <c r="A65" s="283"/>
      <c r="B65" s="292"/>
      <c r="C65" s="277"/>
      <c r="D65" s="239"/>
      <c r="E65" s="75">
        <f t="shared" ref="E65:E66" si="26">E64+1</f>
        <v>55</v>
      </c>
      <c r="F65" s="82" t="s">
        <v>100</v>
      </c>
      <c r="G65" s="81"/>
      <c r="H65" s="239"/>
      <c r="I65" s="239"/>
      <c r="J65" s="72"/>
      <c r="K65" s="72"/>
      <c r="L65" s="72"/>
      <c r="M65" s="72"/>
      <c r="N65" s="72"/>
      <c r="O65" s="72">
        <v>1</v>
      </c>
      <c r="P65" s="249"/>
      <c r="Q65" s="72">
        <v>0</v>
      </c>
      <c r="R65" s="72">
        <v>1</v>
      </c>
      <c r="S65" s="72">
        <f t="shared" si="25"/>
        <v>2</v>
      </c>
      <c r="T65" s="72">
        <f t="shared" si="25"/>
        <v>3</v>
      </c>
      <c r="U65" s="72">
        <f t="shared" si="25"/>
        <v>4</v>
      </c>
      <c r="V65" s="72">
        <f t="shared" si="25"/>
        <v>5</v>
      </c>
      <c r="W65" s="73"/>
      <c r="X65" s="72">
        <f t="shared" si="23"/>
        <v>0</v>
      </c>
      <c r="Y65" s="72">
        <f t="shared" si="21"/>
        <v>0</v>
      </c>
      <c r="Z65" s="72">
        <f t="shared" si="21"/>
        <v>0</v>
      </c>
      <c r="AA65" s="72">
        <f t="shared" si="21"/>
        <v>0</v>
      </c>
      <c r="AB65" s="72">
        <f t="shared" si="21"/>
        <v>0</v>
      </c>
      <c r="AC65" s="72">
        <f t="shared" si="22"/>
        <v>5</v>
      </c>
      <c r="AD65" s="72">
        <f t="shared" si="24"/>
        <v>5</v>
      </c>
      <c r="AE65" s="233"/>
    </row>
    <row r="66" spans="1:31" s="74" customFormat="1" ht="39.75" customHeight="1">
      <c r="A66" s="283"/>
      <c r="B66" s="292"/>
      <c r="C66" s="277"/>
      <c r="D66" s="239"/>
      <c r="E66" s="75">
        <f t="shared" si="26"/>
        <v>56</v>
      </c>
      <c r="F66" s="82" t="s">
        <v>101</v>
      </c>
      <c r="G66" s="71"/>
      <c r="H66" s="240"/>
      <c r="I66" s="239"/>
      <c r="J66" s="72"/>
      <c r="K66" s="72"/>
      <c r="L66" s="72"/>
      <c r="M66" s="72"/>
      <c r="N66" s="72"/>
      <c r="O66" s="72">
        <v>1</v>
      </c>
      <c r="P66" s="249"/>
      <c r="Q66" s="72">
        <v>0</v>
      </c>
      <c r="R66" s="72">
        <v>1</v>
      </c>
      <c r="S66" s="72">
        <f t="shared" si="25"/>
        <v>2</v>
      </c>
      <c r="T66" s="72">
        <f t="shared" si="25"/>
        <v>3</v>
      </c>
      <c r="U66" s="72">
        <f t="shared" si="25"/>
        <v>4</v>
      </c>
      <c r="V66" s="72">
        <f t="shared" si="25"/>
        <v>5</v>
      </c>
      <c r="W66" s="73"/>
      <c r="X66" s="72">
        <f t="shared" si="23"/>
        <v>0</v>
      </c>
      <c r="Y66" s="72">
        <f t="shared" si="21"/>
        <v>0</v>
      </c>
      <c r="Z66" s="72">
        <f t="shared" si="21"/>
        <v>0</v>
      </c>
      <c r="AA66" s="72">
        <f t="shared" si="21"/>
        <v>0</v>
      </c>
      <c r="AB66" s="72">
        <f t="shared" si="21"/>
        <v>0</v>
      </c>
      <c r="AC66" s="72">
        <f t="shared" si="22"/>
        <v>5</v>
      </c>
      <c r="AD66" s="72">
        <f t="shared" si="24"/>
        <v>5</v>
      </c>
      <c r="AE66" s="234"/>
    </row>
    <row r="67" spans="1:31" s="74" customFormat="1" ht="63.75" customHeight="1">
      <c r="A67" s="283"/>
      <c r="B67" s="292"/>
      <c r="C67" s="277"/>
      <c r="D67" s="239"/>
      <c r="E67" s="247" t="s">
        <v>102</v>
      </c>
      <c r="F67" s="248"/>
      <c r="G67" s="71">
        <v>1</v>
      </c>
      <c r="H67" s="238" t="s">
        <v>103</v>
      </c>
      <c r="I67" s="239"/>
      <c r="J67" s="230"/>
      <c r="K67" s="230"/>
      <c r="L67" s="230"/>
      <c r="M67" s="230"/>
      <c r="N67" s="230"/>
      <c r="O67" s="231"/>
      <c r="P67" s="249"/>
      <c r="Q67" s="229"/>
      <c r="R67" s="230"/>
      <c r="S67" s="230"/>
      <c r="T67" s="230"/>
      <c r="U67" s="230"/>
      <c r="V67" s="231"/>
      <c r="W67" s="73"/>
      <c r="X67" s="229"/>
      <c r="Y67" s="230"/>
      <c r="Z67" s="230"/>
      <c r="AA67" s="230"/>
      <c r="AB67" s="230"/>
      <c r="AC67" s="231"/>
      <c r="AD67" s="94"/>
      <c r="AE67" s="95"/>
    </row>
    <row r="68" spans="1:31" s="74" customFormat="1" ht="30" customHeight="1">
      <c r="A68" s="283"/>
      <c r="B68" s="292"/>
      <c r="C68" s="277"/>
      <c r="D68" s="239"/>
      <c r="E68" s="75">
        <v>57</v>
      </c>
      <c r="F68" s="82" t="s">
        <v>104</v>
      </c>
      <c r="G68" s="71"/>
      <c r="H68" s="239"/>
      <c r="I68" s="239"/>
      <c r="J68" s="72"/>
      <c r="K68" s="72"/>
      <c r="L68" s="72"/>
      <c r="M68" s="72"/>
      <c r="N68" s="72"/>
      <c r="O68" s="72">
        <v>1</v>
      </c>
      <c r="P68" s="249"/>
      <c r="Q68" s="72">
        <v>0</v>
      </c>
      <c r="R68" s="72">
        <v>1</v>
      </c>
      <c r="S68" s="72">
        <f t="shared" ref="S68:V69" si="27">R68+1</f>
        <v>2</v>
      </c>
      <c r="T68" s="72">
        <f t="shared" si="27"/>
        <v>3</v>
      </c>
      <c r="U68" s="72">
        <f t="shared" si="27"/>
        <v>4</v>
      </c>
      <c r="V68" s="72">
        <f t="shared" si="27"/>
        <v>5</v>
      </c>
      <c r="W68" s="73"/>
      <c r="X68" s="72">
        <f t="shared" si="23"/>
        <v>0</v>
      </c>
      <c r="Y68" s="72">
        <f t="shared" si="21"/>
        <v>0</v>
      </c>
      <c r="Z68" s="72">
        <f t="shared" si="21"/>
        <v>0</v>
      </c>
      <c r="AA68" s="72">
        <f t="shared" si="21"/>
        <v>0</v>
      </c>
      <c r="AB68" s="72">
        <f t="shared" si="21"/>
        <v>0</v>
      </c>
      <c r="AC68" s="72">
        <f t="shared" si="22"/>
        <v>5</v>
      </c>
      <c r="AD68" s="72">
        <f t="shared" si="24"/>
        <v>5</v>
      </c>
      <c r="AE68" s="232">
        <f>SUM(AD68:AD69)</f>
        <v>10</v>
      </c>
    </row>
    <row r="69" spans="1:31" s="74" customFormat="1" ht="30" customHeight="1">
      <c r="A69" s="283"/>
      <c r="B69" s="292"/>
      <c r="C69" s="277"/>
      <c r="D69" s="239"/>
      <c r="E69" s="75">
        <f>E68+1</f>
        <v>58</v>
      </c>
      <c r="F69" s="82" t="s">
        <v>390</v>
      </c>
      <c r="G69" s="83" t="s">
        <v>391</v>
      </c>
      <c r="H69" s="240"/>
      <c r="I69" s="239"/>
      <c r="J69" s="72"/>
      <c r="K69" s="72"/>
      <c r="L69" s="72"/>
      <c r="M69" s="72"/>
      <c r="N69" s="72"/>
      <c r="O69" s="72">
        <v>1</v>
      </c>
      <c r="P69" s="249"/>
      <c r="Q69" s="72">
        <v>0</v>
      </c>
      <c r="R69" s="72">
        <v>1</v>
      </c>
      <c r="S69" s="72">
        <f t="shared" si="27"/>
        <v>2</v>
      </c>
      <c r="T69" s="72">
        <f t="shared" si="27"/>
        <v>3</v>
      </c>
      <c r="U69" s="72">
        <f t="shared" si="27"/>
        <v>4</v>
      </c>
      <c r="V69" s="72">
        <f t="shared" si="27"/>
        <v>5</v>
      </c>
      <c r="W69" s="73"/>
      <c r="X69" s="72">
        <f t="shared" si="23"/>
        <v>0</v>
      </c>
      <c r="Y69" s="72">
        <f t="shared" si="21"/>
        <v>0</v>
      </c>
      <c r="Z69" s="72">
        <f t="shared" si="21"/>
        <v>0</v>
      </c>
      <c r="AA69" s="72">
        <f t="shared" si="21"/>
        <v>0</v>
      </c>
      <c r="AB69" s="72">
        <f t="shared" si="21"/>
        <v>0</v>
      </c>
      <c r="AC69" s="72">
        <f t="shared" si="22"/>
        <v>5</v>
      </c>
      <c r="AD69" s="72">
        <f t="shared" si="24"/>
        <v>5</v>
      </c>
      <c r="AE69" s="234"/>
    </row>
    <row r="70" spans="1:31" s="74" customFormat="1" ht="42" customHeight="1">
      <c r="A70" s="283"/>
      <c r="B70" s="292"/>
      <c r="C70" s="277"/>
      <c r="D70" s="239"/>
      <c r="E70" s="247" t="s">
        <v>105</v>
      </c>
      <c r="F70" s="248"/>
      <c r="G70" s="71"/>
      <c r="H70" s="238" t="s">
        <v>108</v>
      </c>
      <c r="I70" s="239"/>
      <c r="J70" s="230"/>
      <c r="K70" s="230"/>
      <c r="L70" s="230"/>
      <c r="M70" s="230"/>
      <c r="N70" s="230"/>
      <c r="O70" s="231"/>
      <c r="P70" s="249"/>
      <c r="Q70" s="229"/>
      <c r="R70" s="230"/>
      <c r="S70" s="230"/>
      <c r="T70" s="230"/>
      <c r="U70" s="230"/>
      <c r="V70" s="231"/>
      <c r="W70" s="73"/>
      <c r="X70" s="229"/>
      <c r="Y70" s="230"/>
      <c r="Z70" s="230"/>
      <c r="AA70" s="230"/>
      <c r="AB70" s="230"/>
      <c r="AC70" s="231"/>
      <c r="AD70" s="94"/>
      <c r="AE70" s="95"/>
    </row>
    <row r="71" spans="1:31" s="74" customFormat="1" ht="62.25" customHeight="1">
      <c r="A71" s="283"/>
      <c r="B71" s="292"/>
      <c r="C71" s="277"/>
      <c r="D71" s="239"/>
      <c r="E71" s="75">
        <v>59</v>
      </c>
      <c r="F71" s="82" t="s">
        <v>106</v>
      </c>
      <c r="G71" s="71"/>
      <c r="H71" s="240"/>
      <c r="I71" s="239"/>
      <c r="J71" s="72"/>
      <c r="K71" s="72"/>
      <c r="L71" s="72"/>
      <c r="M71" s="72"/>
      <c r="N71" s="72"/>
      <c r="O71" s="72">
        <v>1</v>
      </c>
      <c r="P71" s="249"/>
      <c r="Q71" s="72">
        <v>0</v>
      </c>
      <c r="R71" s="72">
        <v>1</v>
      </c>
      <c r="S71" s="72">
        <f t="shared" ref="S71:V76" si="28">R71+1</f>
        <v>2</v>
      </c>
      <c r="T71" s="72">
        <f t="shared" si="28"/>
        <v>3</v>
      </c>
      <c r="U71" s="72">
        <f t="shared" si="28"/>
        <v>4</v>
      </c>
      <c r="V71" s="72">
        <f t="shared" si="28"/>
        <v>5</v>
      </c>
      <c r="W71" s="73"/>
      <c r="X71" s="72">
        <f t="shared" si="23"/>
        <v>0</v>
      </c>
      <c r="Y71" s="72">
        <f t="shared" si="21"/>
        <v>0</v>
      </c>
      <c r="Z71" s="72">
        <f t="shared" si="21"/>
        <v>0</v>
      </c>
      <c r="AA71" s="72">
        <f t="shared" si="21"/>
        <v>0</v>
      </c>
      <c r="AB71" s="72">
        <f t="shared" si="21"/>
        <v>0</v>
      </c>
      <c r="AC71" s="72">
        <f t="shared" si="22"/>
        <v>5</v>
      </c>
      <c r="AD71" s="72">
        <f t="shared" si="24"/>
        <v>5</v>
      </c>
      <c r="AE71" s="232">
        <f>SUM(AD71:AD76)</f>
        <v>30</v>
      </c>
    </row>
    <row r="72" spans="1:31" s="74" customFormat="1" ht="30" customHeight="1">
      <c r="A72" s="283"/>
      <c r="B72" s="292"/>
      <c r="C72" s="277"/>
      <c r="D72" s="239"/>
      <c r="E72" s="70">
        <f>E71+1</f>
        <v>60</v>
      </c>
      <c r="F72" s="82" t="s">
        <v>107</v>
      </c>
      <c r="G72" s="81"/>
      <c r="H72" s="71" t="s">
        <v>109</v>
      </c>
      <c r="I72" s="239"/>
      <c r="J72" s="72"/>
      <c r="K72" s="72"/>
      <c r="L72" s="72"/>
      <c r="M72" s="72"/>
      <c r="N72" s="72"/>
      <c r="O72" s="72">
        <v>1</v>
      </c>
      <c r="P72" s="249"/>
      <c r="Q72" s="72">
        <v>0</v>
      </c>
      <c r="R72" s="72">
        <v>1</v>
      </c>
      <c r="S72" s="72">
        <f t="shared" si="28"/>
        <v>2</v>
      </c>
      <c r="T72" s="72">
        <f t="shared" si="28"/>
        <v>3</v>
      </c>
      <c r="U72" s="72">
        <f t="shared" si="28"/>
        <v>4</v>
      </c>
      <c r="V72" s="72">
        <f t="shared" si="28"/>
        <v>5</v>
      </c>
      <c r="W72" s="73"/>
      <c r="X72" s="72">
        <f t="shared" si="23"/>
        <v>0</v>
      </c>
      <c r="Y72" s="72">
        <f t="shared" si="21"/>
        <v>0</v>
      </c>
      <c r="Z72" s="72">
        <f t="shared" si="21"/>
        <v>0</v>
      </c>
      <c r="AA72" s="72">
        <f t="shared" si="21"/>
        <v>0</v>
      </c>
      <c r="AB72" s="72">
        <f t="shared" si="21"/>
        <v>0</v>
      </c>
      <c r="AC72" s="72">
        <f t="shared" si="22"/>
        <v>5</v>
      </c>
      <c r="AD72" s="72">
        <f t="shared" si="24"/>
        <v>5</v>
      </c>
      <c r="AE72" s="233"/>
    </row>
    <row r="73" spans="1:31" s="74" customFormat="1" ht="66" customHeight="1">
      <c r="A73" s="283"/>
      <c r="B73" s="292"/>
      <c r="C73" s="277"/>
      <c r="D73" s="239"/>
      <c r="E73" s="70">
        <f>E72+1</f>
        <v>61</v>
      </c>
      <c r="F73" s="82" t="s">
        <v>459</v>
      </c>
      <c r="G73" s="81"/>
      <c r="H73" s="238" t="s">
        <v>110</v>
      </c>
      <c r="I73" s="239"/>
      <c r="J73" s="72"/>
      <c r="K73" s="72"/>
      <c r="L73" s="72"/>
      <c r="M73" s="72"/>
      <c r="N73" s="72"/>
      <c r="O73" s="72">
        <v>1</v>
      </c>
      <c r="P73" s="249"/>
      <c r="Q73" s="72">
        <v>0</v>
      </c>
      <c r="R73" s="72">
        <v>1</v>
      </c>
      <c r="S73" s="72">
        <f t="shared" si="28"/>
        <v>2</v>
      </c>
      <c r="T73" s="72">
        <f t="shared" si="28"/>
        <v>3</v>
      </c>
      <c r="U73" s="72">
        <f t="shared" si="28"/>
        <v>4</v>
      </c>
      <c r="V73" s="72">
        <f t="shared" si="28"/>
        <v>5</v>
      </c>
      <c r="W73" s="73"/>
      <c r="X73" s="72">
        <f t="shared" si="23"/>
        <v>0</v>
      </c>
      <c r="Y73" s="72">
        <f t="shared" si="21"/>
        <v>0</v>
      </c>
      <c r="Z73" s="72">
        <f t="shared" si="21"/>
        <v>0</v>
      </c>
      <c r="AA73" s="72">
        <f t="shared" si="21"/>
        <v>0</v>
      </c>
      <c r="AB73" s="72">
        <f t="shared" si="21"/>
        <v>0</v>
      </c>
      <c r="AC73" s="72">
        <f t="shared" si="22"/>
        <v>5</v>
      </c>
      <c r="AD73" s="72">
        <f t="shared" si="24"/>
        <v>5</v>
      </c>
      <c r="AE73" s="233"/>
    </row>
    <row r="74" spans="1:31" s="74" customFormat="1" ht="51" customHeight="1">
      <c r="A74" s="283"/>
      <c r="B74" s="292"/>
      <c r="C74" s="277"/>
      <c r="D74" s="239"/>
      <c r="E74" s="70">
        <f t="shared" ref="E74:E76" si="29">E73+1</f>
        <v>62</v>
      </c>
      <c r="F74" s="82" t="s">
        <v>111</v>
      </c>
      <c r="G74" s="81"/>
      <c r="H74" s="240"/>
      <c r="I74" s="239"/>
      <c r="J74" s="72"/>
      <c r="K74" s="72"/>
      <c r="L74" s="72"/>
      <c r="M74" s="72"/>
      <c r="N74" s="72"/>
      <c r="O74" s="72">
        <v>1</v>
      </c>
      <c r="P74" s="249"/>
      <c r="Q74" s="72">
        <v>0</v>
      </c>
      <c r="R74" s="72">
        <v>1</v>
      </c>
      <c r="S74" s="72">
        <f t="shared" si="28"/>
        <v>2</v>
      </c>
      <c r="T74" s="72">
        <f t="shared" si="28"/>
        <v>3</v>
      </c>
      <c r="U74" s="72">
        <f t="shared" si="28"/>
        <v>4</v>
      </c>
      <c r="V74" s="72">
        <f t="shared" si="28"/>
        <v>5</v>
      </c>
      <c r="W74" s="73"/>
      <c r="X74" s="72">
        <f t="shared" si="23"/>
        <v>0</v>
      </c>
      <c r="Y74" s="72">
        <f t="shared" si="21"/>
        <v>0</v>
      </c>
      <c r="Z74" s="72">
        <f t="shared" si="21"/>
        <v>0</v>
      </c>
      <c r="AA74" s="72">
        <f t="shared" si="21"/>
        <v>0</v>
      </c>
      <c r="AB74" s="72">
        <f t="shared" si="21"/>
        <v>0</v>
      </c>
      <c r="AC74" s="72">
        <f t="shared" si="22"/>
        <v>5</v>
      </c>
      <c r="AD74" s="72">
        <f t="shared" si="24"/>
        <v>5</v>
      </c>
      <c r="AE74" s="233"/>
    </row>
    <row r="75" spans="1:31" s="74" customFormat="1" ht="58.5" customHeight="1">
      <c r="A75" s="283"/>
      <c r="B75" s="292"/>
      <c r="C75" s="277"/>
      <c r="D75" s="239"/>
      <c r="E75" s="70">
        <f t="shared" si="29"/>
        <v>63</v>
      </c>
      <c r="F75" s="82" t="s">
        <v>460</v>
      </c>
      <c r="G75" s="81"/>
      <c r="H75" s="71" t="s">
        <v>461</v>
      </c>
      <c r="I75" s="239"/>
      <c r="J75" s="72"/>
      <c r="K75" s="72"/>
      <c r="L75" s="72"/>
      <c r="M75" s="72"/>
      <c r="N75" s="72"/>
      <c r="O75" s="72">
        <v>1</v>
      </c>
      <c r="P75" s="249"/>
      <c r="Q75" s="72">
        <v>0</v>
      </c>
      <c r="R75" s="72">
        <v>1</v>
      </c>
      <c r="S75" s="72">
        <f t="shared" si="28"/>
        <v>2</v>
      </c>
      <c r="T75" s="72">
        <f t="shared" si="28"/>
        <v>3</v>
      </c>
      <c r="U75" s="72">
        <f t="shared" si="28"/>
        <v>4</v>
      </c>
      <c r="V75" s="72">
        <f t="shared" si="28"/>
        <v>5</v>
      </c>
      <c r="W75" s="73"/>
      <c r="X75" s="72">
        <f t="shared" si="23"/>
        <v>0</v>
      </c>
      <c r="Y75" s="72">
        <f t="shared" si="21"/>
        <v>0</v>
      </c>
      <c r="Z75" s="72">
        <f t="shared" si="21"/>
        <v>0</v>
      </c>
      <c r="AA75" s="72">
        <f t="shared" si="21"/>
        <v>0</v>
      </c>
      <c r="AB75" s="72">
        <f t="shared" si="21"/>
        <v>0</v>
      </c>
      <c r="AC75" s="72">
        <f t="shared" si="22"/>
        <v>5</v>
      </c>
      <c r="AD75" s="72">
        <f t="shared" si="24"/>
        <v>5</v>
      </c>
      <c r="AE75" s="233"/>
    </row>
    <row r="76" spans="1:31" s="74" customFormat="1" ht="66" customHeight="1">
      <c r="A76" s="283"/>
      <c r="B76" s="292"/>
      <c r="C76" s="277"/>
      <c r="D76" s="239"/>
      <c r="E76" s="70">
        <f t="shared" si="29"/>
        <v>64</v>
      </c>
      <c r="F76" s="82" t="s">
        <v>112</v>
      </c>
      <c r="G76" s="81"/>
      <c r="H76" s="71" t="s">
        <v>108</v>
      </c>
      <c r="I76" s="239"/>
      <c r="J76" s="72"/>
      <c r="K76" s="72"/>
      <c r="L76" s="72"/>
      <c r="M76" s="72"/>
      <c r="N76" s="72"/>
      <c r="O76" s="72">
        <v>1</v>
      </c>
      <c r="P76" s="249"/>
      <c r="Q76" s="72">
        <v>0</v>
      </c>
      <c r="R76" s="72">
        <v>1</v>
      </c>
      <c r="S76" s="72">
        <f t="shared" si="28"/>
        <v>2</v>
      </c>
      <c r="T76" s="72">
        <f t="shared" si="28"/>
        <v>3</v>
      </c>
      <c r="U76" s="72">
        <f t="shared" si="28"/>
        <v>4</v>
      </c>
      <c r="V76" s="72">
        <f t="shared" si="28"/>
        <v>5</v>
      </c>
      <c r="W76" s="73"/>
      <c r="X76" s="72">
        <f t="shared" si="23"/>
        <v>0</v>
      </c>
      <c r="Y76" s="72">
        <f t="shared" si="21"/>
        <v>0</v>
      </c>
      <c r="Z76" s="72">
        <f t="shared" si="21"/>
        <v>0</v>
      </c>
      <c r="AA76" s="72">
        <f t="shared" si="21"/>
        <v>0</v>
      </c>
      <c r="AB76" s="72">
        <f t="shared" si="21"/>
        <v>0</v>
      </c>
      <c r="AC76" s="72">
        <f t="shared" si="22"/>
        <v>5</v>
      </c>
      <c r="AD76" s="72">
        <f t="shared" si="24"/>
        <v>5</v>
      </c>
      <c r="AE76" s="234"/>
    </row>
    <row r="77" spans="1:31" s="74" customFormat="1" ht="52.5" customHeight="1">
      <c r="A77" s="283"/>
      <c r="B77" s="292"/>
      <c r="C77" s="277"/>
      <c r="D77" s="239"/>
      <c r="E77" s="247" t="s">
        <v>113</v>
      </c>
      <c r="F77" s="248"/>
      <c r="G77" s="71">
        <v>1</v>
      </c>
      <c r="H77" s="238" t="s">
        <v>114</v>
      </c>
      <c r="I77" s="239"/>
      <c r="J77" s="230"/>
      <c r="K77" s="230"/>
      <c r="L77" s="230"/>
      <c r="M77" s="230"/>
      <c r="N77" s="230"/>
      <c r="O77" s="231"/>
      <c r="P77" s="249"/>
      <c r="Q77" s="229"/>
      <c r="R77" s="230"/>
      <c r="S77" s="230"/>
      <c r="T77" s="230"/>
      <c r="U77" s="230"/>
      <c r="V77" s="231"/>
      <c r="W77" s="73"/>
      <c r="X77" s="94"/>
      <c r="Y77" s="94"/>
      <c r="Z77" s="94"/>
      <c r="AA77" s="94"/>
      <c r="AB77" s="94"/>
      <c r="AC77" s="94"/>
      <c r="AD77" s="94"/>
      <c r="AE77" s="95"/>
    </row>
    <row r="78" spans="1:31" s="74" customFormat="1" ht="30" customHeight="1">
      <c r="A78" s="283"/>
      <c r="B78" s="292"/>
      <c r="C78" s="277"/>
      <c r="D78" s="239"/>
      <c r="E78" s="75">
        <v>65</v>
      </c>
      <c r="F78" s="82" t="s">
        <v>115</v>
      </c>
      <c r="G78" s="71"/>
      <c r="H78" s="239"/>
      <c r="I78" s="239"/>
      <c r="J78" s="72"/>
      <c r="K78" s="72"/>
      <c r="L78" s="72"/>
      <c r="M78" s="72"/>
      <c r="N78" s="72"/>
      <c r="O78" s="72">
        <v>1</v>
      </c>
      <c r="P78" s="249"/>
      <c r="Q78" s="72">
        <v>0</v>
      </c>
      <c r="R78" s="72">
        <v>1</v>
      </c>
      <c r="S78" s="72">
        <f t="shared" ref="S78:V83" si="30">R78+1</f>
        <v>2</v>
      </c>
      <c r="T78" s="72">
        <f t="shared" si="30"/>
        <v>3</v>
      </c>
      <c r="U78" s="72">
        <f t="shared" si="30"/>
        <v>4</v>
      </c>
      <c r="V78" s="72">
        <f t="shared" si="30"/>
        <v>5</v>
      </c>
      <c r="W78" s="73"/>
      <c r="X78" s="72">
        <f t="shared" si="23"/>
        <v>0</v>
      </c>
      <c r="Y78" s="72">
        <f t="shared" si="21"/>
        <v>0</v>
      </c>
      <c r="Z78" s="72">
        <f t="shared" si="21"/>
        <v>0</v>
      </c>
      <c r="AA78" s="72">
        <f t="shared" si="21"/>
        <v>0</v>
      </c>
      <c r="AB78" s="72">
        <f t="shared" si="21"/>
        <v>0</v>
      </c>
      <c r="AC78" s="72">
        <f t="shared" si="22"/>
        <v>5</v>
      </c>
      <c r="AD78" s="72">
        <f t="shared" si="24"/>
        <v>5</v>
      </c>
      <c r="AE78" s="232">
        <f>SUM(AD78:AD84)</f>
        <v>38</v>
      </c>
    </row>
    <row r="79" spans="1:31" s="74" customFormat="1" ht="30" customHeight="1">
      <c r="A79" s="283"/>
      <c r="B79" s="292"/>
      <c r="C79" s="277"/>
      <c r="D79" s="239"/>
      <c r="E79" s="75">
        <f>E78+1</f>
        <v>66</v>
      </c>
      <c r="F79" s="82" t="s">
        <v>116</v>
      </c>
      <c r="G79" s="71"/>
      <c r="H79" s="239"/>
      <c r="I79" s="239"/>
      <c r="J79" s="72"/>
      <c r="K79" s="72"/>
      <c r="L79" s="72"/>
      <c r="M79" s="72"/>
      <c r="N79" s="72"/>
      <c r="O79" s="72">
        <v>1</v>
      </c>
      <c r="P79" s="249"/>
      <c r="Q79" s="72">
        <v>0</v>
      </c>
      <c r="R79" s="72">
        <v>1</v>
      </c>
      <c r="S79" s="72">
        <f t="shared" si="30"/>
        <v>2</v>
      </c>
      <c r="T79" s="72">
        <f t="shared" si="30"/>
        <v>3</v>
      </c>
      <c r="U79" s="72">
        <f t="shared" si="30"/>
        <v>4</v>
      </c>
      <c r="V79" s="72">
        <f t="shared" si="30"/>
        <v>5</v>
      </c>
      <c r="W79" s="73"/>
      <c r="X79" s="72">
        <f t="shared" si="23"/>
        <v>0</v>
      </c>
      <c r="Y79" s="72">
        <f t="shared" si="21"/>
        <v>0</v>
      </c>
      <c r="Z79" s="72">
        <f t="shared" si="21"/>
        <v>0</v>
      </c>
      <c r="AA79" s="72">
        <f t="shared" si="21"/>
        <v>0</v>
      </c>
      <c r="AB79" s="72">
        <f t="shared" ref="AB79:AB237" si="31">N79*U79</f>
        <v>0</v>
      </c>
      <c r="AC79" s="72">
        <f t="shared" si="22"/>
        <v>5</v>
      </c>
      <c r="AD79" s="72">
        <f t="shared" si="24"/>
        <v>5</v>
      </c>
      <c r="AE79" s="233"/>
    </row>
    <row r="80" spans="1:31" s="74" customFormat="1" ht="30" customHeight="1">
      <c r="A80" s="283"/>
      <c r="B80" s="292"/>
      <c r="C80" s="277"/>
      <c r="D80" s="239"/>
      <c r="E80" s="75">
        <f t="shared" ref="E80:E84" si="32">E79+1</f>
        <v>67</v>
      </c>
      <c r="F80" s="82" t="s">
        <v>117</v>
      </c>
      <c r="G80" s="71"/>
      <c r="H80" s="239"/>
      <c r="I80" s="239"/>
      <c r="J80" s="72"/>
      <c r="K80" s="72"/>
      <c r="L80" s="72"/>
      <c r="M80" s="72"/>
      <c r="N80" s="72"/>
      <c r="O80" s="72">
        <v>1</v>
      </c>
      <c r="P80" s="249"/>
      <c r="Q80" s="72">
        <v>0</v>
      </c>
      <c r="R80" s="72">
        <v>1</v>
      </c>
      <c r="S80" s="72">
        <f t="shared" si="30"/>
        <v>2</v>
      </c>
      <c r="T80" s="72">
        <f t="shared" si="30"/>
        <v>3</v>
      </c>
      <c r="U80" s="72">
        <f t="shared" si="30"/>
        <v>4</v>
      </c>
      <c r="V80" s="72">
        <f t="shared" si="30"/>
        <v>5</v>
      </c>
      <c r="W80" s="73"/>
      <c r="X80" s="72">
        <f t="shared" si="23"/>
        <v>0</v>
      </c>
      <c r="Y80" s="72">
        <f t="shared" si="21"/>
        <v>0</v>
      </c>
      <c r="Z80" s="72">
        <f t="shared" si="21"/>
        <v>0</v>
      </c>
      <c r="AA80" s="72">
        <f t="shared" si="21"/>
        <v>0</v>
      </c>
      <c r="AB80" s="72">
        <f t="shared" si="31"/>
        <v>0</v>
      </c>
      <c r="AC80" s="72">
        <f t="shared" si="22"/>
        <v>5</v>
      </c>
      <c r="AD80" s="72">
        <f t="shared" si="24"/>
        <v>5</v>
      </c>
      <c r="AE80" s="233"/>
    </row>
    <row r="81" spans="1:31" s="74" customFormat="1" ht="30" customHeight="1">
      <c r="A81" s="283"/>
      <c r="B81" s="292"/>
      <c r="C81" s="277"/>
      <c r="D81" s="239"/>
      <c r="E81" s="75">
        <f t="shared" si="32"/>
        <v>68</v>
      </c>
      <c r="F81" s="82" t="s">
        <v>118</v>
      </c>
      <c r="G81" s="71"/>
      <c r="H81" s="240"/>
      <c r="I81" s="239"/>
      <c r="J81" s="72"/>
      <c r="K81" s="72"/>
      <c r="L81" s="72"/>
      <c r="M81" s="72"/>
      <c r="N81" s="72"/>
      <c r="O81" s="72">
        <v>1</v>
      </c>
      <c r="P81" s="249"/>
      <c r="Q81" s="72">
        <v>0</v>
      </c>
      <c r="R81" s="72">
        <v>1</v>
      </c>
      <c r="S81" s="72">
        <f t="shared" si="30"/>
        <v>2</v>
      </c>
      <c r="T81" s="72">
        <f t="shared" si="30"/>
        <v>3</v>
      </c>
      <c r="U81" s="72">
        <f t="shared" si="30"/>
        <v>4</v>
      </c>
      <c r="V81" s="72">
        <f t="shared" si="30"/>
        <v>5</v>
      </c>
      <c r="W81" s="73"/>
      <c r="X81" s="72">
        <f t="shared" si="23"/>
        <v>0</v>
      </c>
      <c r="Y81" s="72">
        <f t="shared" si="21"/>
        <v>0</v>
      </c>
      <c r="Z81" s="72">
        <f t="shared" si="21"/>
        <v>0</v>
      </c>
      <c r="AA81" s="72">
        <f t="shared" si="21"/>
        <v>0</v>
      </c>
      <c r="AB81" s="72">
        <f t="shared" si="31"/>
        <v>0</v>
      </c>
      <c r="AC81" s="72">
        <f t="shared" si="22"/>
        <v>5</v>
      </c>
      <c r="AD81" s="72">
        <f t="shared" si="24"/>
        <v>5</v>
      </c>
      <c r="AE81" s="233"/>
    </row>
    <row r="82" spans="1:31" s="74" customFormat="1" ht="30" customHeight="1">
      <c r="A82" s="283"/>
      <c r="B82" s="292"/>
      <c r="C82" s="277"/>
      <c r="D82" s="239"/>
      <c r="E82" s="75">
        <f t="shared" si="32"/>
        <v>69</v>
      </c>
      <c r="F82" s="82" t="s">
        <v>119</v>
      </c>
      <c r="G82" s="71">
        <v>1</v>
      </c>
      <c r="H82" s="71" t="s">
        <v>121</v>
      </c>
      <c r="I82" s="239"/>
      <c r="J82" s="72"/>
      <c r="K82" s="72"/>
      <c r="L82" s="72"/>
      <c r="M82" s="72"/>
      <c r="N82" s="72"/>
      <c r="O82" s="72">
        <v>1</v>
      </c>
      <c r="P82" s="249"/>
      <c r="Q82" s="72">
        <v>0</v>
      </c>
      <c r="R82" s="72">
        <v>1</v>
      </c>
      <c r="S82" s="72">
        <f t="shared" si="30"/>
        <v>2</v>
      </c>
      <c r="T82" s="72">
        <f t="shared" si="30"/>
        <v>3</v>
      </c>
      <c r="U82" s="72">
        <f t="shared" si="30"/>
        <v>4</v>
      </c>
      <c r="V82" s="72">
        <f t="shared" si="30"/>
        <v>5</v>
      </c>
      <c r="W82" s="73"/>
      <c r="X82" s="72">
        <f t="shared" si="23"/>
        <v>0</v>
      </c>
      <c r="Y82" s="72">
        <f t="shared" si="21"/>
        <v>0</v>
      </c>
      <c r="Z82" s="72">
        <f t="shared" si="21"/>
        <v>0</v>
      </c>
      <c r="AA82" s="72">
        <f t="shared" si="21"/>
        <v>0</v>
      </c>
      <c r="AB82" s="72">
        <f t="shared" si="31"/>
        <v>0</v>
      </c>
      <c r="AC82" s="72">
        <f t="shared" si="22"/>
        <v>5</v>
      </c>
      <c r="AD82" s="72">
        <f t="shared" si="24"/>
        <v>5</v>
      </c>
      <c r="AE82" s="233"/>
    </row>
    <row r="83" spans="1:31" s="74" customFormat="1" ht="43.5" customHeight="1">
      <c r="A83" s="283"/>
      <c r="B83" s="292"/>
      <c r="C83" s="277"/>
      <c r="D83" s="239"/>
      <c r="E83" s="75">
        <f t="shared" si="32"/>
        <v>70</v>
      </c>
      <c r="F83" s="82" t="s">
        <v>120</v>
      </c>
      <c r="G83" s="71">
        <v>1</v>
      </c>
      <c r="H83" s="71" t="s">
        <v>122</v>
      </c>
      <c r="I83" s="239"/>
      <c r="J83" s="72"/>
      <c r="K83" s="72"/>
      <c r="L83" s="72"/>
      <c r="M83" s="72"/>
      <c r="N83" s="72"/>
      <c r="O83" s="72">
        <v>1</v>
      </c>
      <c r="P83" s="249"/>
      <c r="Q83" s="72">
        <v>0</v>
      </c>
      <c r="R83" s="72">
        <v>1</v>
      </c>
      <c r="S83" s="72">
        <f t="shared" si="30"/>
        <v>2</v>
      </c>
      <c r="T83" s="72">
        <f t="shared" si="30"/>
        <v>3</v>
      </c>
      <c r="U83" s="72">
        <f t="shared" si="30"/>
        <v>4</v>
      </c>
      <c r="V83" s="72">
        <f t="shared" si="30"/>
        <v>5</v>
      </c>
      <c r="W83" s="73"/>
      <c r="X83" s="72">
        <f t="shared" si="23"/>
        <v>0</v>
      </c>
      <c r="Y83" s="72">
        <f t="shared" si="21"/>
        <v>0</v>
      </c>
      <c r="Z83" s="72">
        <f t="shared" si="21"/>
        <v>0</v>
      </c>
      <c r="AA83" s="72">
        <f t="shared" si="21"/>
        <v>0</v>
      </c>
      <c r="AB83" s="72">
        <f t="shared" si="31"/>
        <v>0</v>
      </c>
      <c r="AC83" s="72">
        <f t="shared" si="22"/>
        <v>5</v>
      </c>
      <c r="AD83" s="72">
        <f t="shared" si="24"/>
        <v>5</v>
      </c>
      <c r="AE83" s="233"/>
    </row>
    <row r="84" spans="1:31" s="74" customFormat="1" ht="102" customHeight="1">
      <c r="A84" s="283"/>
      <c r="B84" s="292"/>
      <c r="C84" s="277"/>
      <c r="D84" s="239"/>
      <c r="E84" s="75">
        <f t="shared" si="32"/>
        <v>71</v>
      </c>
      <c r="F84" s="82" t="s">
        <v>462</v>
      </c>
      <c r="G84" s="71">
        <v>1</v>
      </c>
      <c r="H84" s="71" t="s">
        <v>123</v>
      </c>
      <c r="I84" s="239"/>
      <c r="J84" s="72"/>
      <c r="K84" s="72"/>
      <c r="L84" s="72"/>
      <c r="M84" s="72"/>
      <c r="N84" s="72"/>
      <c r="O84" s="72">
        <v>1</v>
      </c>
      <c r="P84" s="249"/>
      <c r="Q84" s="72">
        <v>0</v>
      </c>
      <c r="R84" s="72">
        <v>1.6</v>
      </c>
      <c r="S84" s="72">
        <f>R84+1.6</f>
        <v>3.2</v>
      </c>
      <c r="T84" s="72">
        <f>S84+1.6</f>
        <v>4.8000000000000007</v>
      </c>
      <c r="U84" s="72">
        <f>T84+1.6</f>
        <v>6.4</v>
      </c>
      <c r="V84" s="72">
        <f>U84+1.6</f>
        <v>8</v>
      </c>
      <c r="W84" s="73"/>
      <c r="X84" s="72">
        <f t="shared" si="23"/>
        <v>0</v>
      </c>
      <c r="Y84" s="72">
        <f t="shared" si="21"/>
        <v>0</v>
      </c>
      <c r="Z84" s="72">
        <f t="shared" si="21"/>
        <v>0</v>
      </c>
      <c r="AA84" s="72">
        <f t="shared" si="21"/>
        <v>0</v>
      </c>
      <c r="AB84" s="72">
        <f t="shared" si="31"/>
        <v>0</v>
      </c>
      <c r="AC84" s="72">
        <f t="shared" si="22"/>
        <v>8</v>
      </c>
      <c r="AD84" s="72">
        <f t="shared" si="24"/>
        <v>8</v>
      </c>
      <c r="AE84" s="234"/>
    </row>
    <row r="85" spans="1:31" s="74" customFormat="1" ht="30" customHeight="1">
      <c r="A85" s="283"/>
      <c r="B85" s="292"/>
      <c r="C85" s="277"/>
      <c r="D85" s="239"/>
      <c r="E85" s="247" t="s">
        <v>124</v>
      </c>
      <c r="F85" s="248"/>
      <c r="G85" s="71" t="s">
        <v>78</v>
      </c>
      <c r="H85" s="238" t="s">
        <v>125</v>
      </c>
      <c r="I85" s="239"/>
      <c r="J85" s="230"/>
      <c r="K85" s="230"/>
      <c r="L85" s="230"/>
      <c r="M85" s="230"/>
      <c r="N85" s="230"/>
      <c r="O85" s="231"/>
      <c r="P85" s="249"/>
      <c r="Q85" s="229"/>
      <c r="R85" s="230"/>
      <c r="S85" s="230"/>
      <c r="T85" s="230"/>
      <c r="U85" s="230"/>
      <c r="V85" s="231"/>
      <c r="W85" s="73"/>
      <c r="X85" s="229"/>
      <c r="Y85" s="230"/>
      <c r="Z85" s="230"/>
      <c r="AA85" s="230"/>
      <c r="AB85" s="230"/>
      <c r="AC85" s="231"/>
      <c r="AD85" s="94"/>
      <c r="AE85" s="95"/>
    </row>
    <row r="86" spans="1:31" s="74" customFormat="1" ht="30" customHeight="1">
      <c r="A86" s="283"/>
      <c r="B86" s="292"/>
      <c r="C86" s="277"/>
      <c r="D86" s="239"/>
      <c r="E86" s="75">
        <v>72</v>
      </c>
      <c r="F86" s="82" t="s">
        <v>392</v>
      </c>
      <c r="G86" s="71"/>
      <c r="H86" s="239"/>
      <c r="I86" s="239"/>
      <c r="J86" s="72"/>
      <c r="K86" s="72"/>
      <c r="L86" s="72"/>
      <c r="M86" s="72"/>
      <c r="N86" s="72"/>
      <c r="O86" s="72">
        <v>1</v>
      </c>
      <c r="P86" s="249"/>
      <c r="Q86" s="72">
        <v>0</v>
      </c>
      <c r="R86" s="72">
        <v>1</v>
      </c>
      <c r="S86" s="72">
        <f t="shared" ref="S86:V88" si="33">R86+1</f>
        <v>2</v>
      </c>
      <c r="T86" s="72">
        <f t="shared" si="33"/>
        <v>3</v>
      </c>
      <c r="U86" s="72">
        <f t="shared" si="33"/>
        <v>4</v>
      </c>
      <c r="V86" s="72">
        <f t="shared" si="33"/>
        <v>5</v>
      </c>
      <c r="W86" s="73"/>
      <c r="X86" s="72">
        <f t="shared" si="23"/>
        <v>0</v>
      </c>
      <c r="Y86" s="72">
        <f t="shared" si="21"/>
        <v>0</v>
      </c>
      <c r="Z86" s="72">
        <f t="shared" si="21"/>
        <v>0</v>
      </c>
      <c r="AA86" s="72">
        <f t="shared" si="21"/>
        <v>0</v>
      </c>
      <c r="AB86" s="72">
        <f t="shared" si="31"/>
        <v>0</v>
      </c>
      <c r="AC86" s="72">
        <f t="shared" si="22"/>
        <v>5</v>
      </c>
      <c r="AD86" s="72">
        <f t="shared" si="24"/>
        <v>5</v>
      </c>
      <c r="AE86" s="232">
        <f>SUM(AD86:AD105)</f>
        <v>125.62</v>
      </c>
    </row>
    <row r="87" spans="1:31" s="74" customFormat="1" ht="30" customHeight="1">
      <c r="A87" s="283"/>
      <c r="B87" s="292"/>
      <c r="C87" s="277"/>
      <c r="D87" s="239"/>
      <c r="E87" s="75">
        <f>E86+1</f>
        <v>73</v>
      </c>
      <c r="F87" s="82" t="s">
        <v>126</v>
      </c>
      <c r="G87" s="71"/>
      <c r="H87" s="239"/>
      <c r="I87" s="239"/>
      <c r="J87" s="72"/>
      <c r="K87" s="72"/>
      <c r="L87" s="72"/>
      <c r="M87" s="72"/>
      <c r="N87" s="72"/>
      <c r="O87" s="72">
        <v>1</v>
      </c>
      <c r="P87" s="249"/>
      <c r="Q87" s="72">
        <v>0</v>
      </c>
      <c r="R87" s="72">
        <v>1</v>
      </c>
      <c r="S87" s="72">
        <f t="shared" si="33"/>
        <v>2</v>
      </c>
      <c r="T87" s="72">
        <f t="shared" si="33"/>
        <v>3</v>
      </c>
      <c r="U87" s="72">
        <f t="shared" si="33"/>
        <v>4</v>
      </c>
      <c r="V87" s="72">
        <f t="shared" si="33"/>
        <v>5</v>
      </c>
      <c r="W87" s="73"/>
      <c r="X87" s="72">
        <f t="shared" si="23"/>
        <v>0</v>
      </c>
      <c r="Y87" s="72">
        <f t="shared" si="21"/>
        <v>0</v>
      </c>
      <c r="Z87" s="72">
        <f t="shared" si="21"/>
        <v>0</v>
      </c>
      <c r="AA87" s="72">
        <f t="shared" si="21"/>
        <v>0</v>
      </c>
      <c r="AB87" s="72">
        <f t="shared" si="31"/>
        <v>0</v>
      </c>
      <c r="AC87" s="72">
        <f t="shared" si="22"/>
        <v>5</v>
      </c>
      <c r="AD87" s="72">
        <f t="shared" si="24"/>
        <v>5</v>
      </c>
      <c r="AE87" s="233"/>
    </row>
    <row r="88" spans="1:31" s="74" customFormat="1" ht="39.75" customHeight="1">
      <c r="A88" s="283"/>
      <c r="B88" s="292"/>
      <c r="C88" s="277"/>
      <c r="D88" s="239"/>
      <c r="E88" s="75">
        <f t="shared" ref="E88:E105" si="34">E87+1</f>
        <v>74</v>
      </c>
      <c r="F88" s="82" t="s">
        <v>127</v>
      </c>
      <c r="G88" s="71"/>
      <c r="H88" s="239"/>
      <c r="I88" s="239"/>
      <c r="J88" s="72"/>
      <c r="K88" s="72"/>
      <c r="L88" s="72"/>
      <c r="M88" s="72"/>
      <c r="N88" s="72"/>
      <c r="O88" s="72">
        <v>1</v>
      </c>
      <c r="P88" s="249"/>
      <c r="Q88" s="72">
        <v>0</v>
      </c>
      <c r="R88" s="72">
        <v>1</v>
      </c>
      <c r="S88" s="72">
        <f t="shared" si="33"/>
        <v>2</v>
      </c>
      <c r="T88" s="72">
        <f t="shared" si="33"/>
        <v>3</v>
      </c>
      <c r="U88" s="72">
        <f t="shared" si="33"/>
        <v>4</v>
      </c>
      <c r="V88" s="72">
        <f t="shared" si="33"/>
        <v>5</v>
      </c>
      <c r="W88" s="73"/>
      <c r="X88" s="72">
        <f t="shared" si="23"/>
        <v>0</v>
      </c>
      <c r="Y88" s="72">
        <f t="shared" si="21"/>
        <v>0</v>
      </c>
      <c r="Z88" s="72">
        <f t="shared" si="21"/>
        <v>0</v>
      </c>
      <c r="AA88" s="72">
        <f t="shared" si="21"/>
        <v>0</v>
      </c>
      <c r="AB88" s="72">
        <f t="shared" si="31"/>
        <v>0</v>
      </c>
      <c r="AC88" s="72">
        <f t="shared" si="22"/>
        <v>5</v>
      </c>
      <c r="AD88" s="72">
        <f t="shared" si="24"/>
        <v>5</v>
      </c>
      <c r="AE88" s="233"/>
    </row>
    <row r="89" spans="1:31" s="74" customFormat="1" ht="60">
      <c r="A89" s="283"/>
      <c r="B89" s="292"/>
      <c r="C89" s="277"/>
      <c r="D89" s="239"/>
      <c r="E89" s="75">
        <f t="shared" si="34"/>
        <v>75</v>
      </c>
      <c r="F89" s="82" t="s">
        <v>424</v>
      </c>
      <c r="G89" s="71"/>
      <c r="H89" s="239"/>
      <c r="I89" s="239"/>
      <c r="J89" s="72"/>
      <c r="K89" s="72"/>
      <c r="L89" s="72"/>
      <c r="M89" s="72"/>
      <c r="N89" s="72"/>
      <c r="O89" s="72">
        <v>1</v>
      </c>
      <c r="P89" s="249"/>
      <c r="Q89" s="72">
        <v>0</v>
      </c>
      <c r="R89" s="72">
        <v>2</v>
      </c>
      <c r="S89" s="72">
        <f>R89+2</f>
        <v>4</v>
      </c>
      <c r="T89" s="72">
        <f>S89+2</f>
        <v>6</v>
      </c>
      <c r="U89" s="72">
        <f>T89+2</f>
        <v>8</v>
      </c>
      <c r="V89" s="72">
        <f>U89+2</f>
        <v>10</v>
      </c>
      <c r="W89" s="73"/>
      <c r="X89" s="72">
        <f t="shared" si="23"/>
        <v>0</v>
      </c>
      <c r="Y89" s="72">
        <f t="shared" si="21"/>
        <v>0</v>
      </c>
      <c r="Z89" s="72">
        <f t="shared" si="21"/>
        <v>0</v>
      </c>
      <c r="AA89" s="72">
        <f t="shared" si="21"/>
        <v>0</v>
      </c>
      <c r="AB89" s="72">
        <f t="shared" si="31"/>
        <v>0</v>
      </c>
      <c r="AC89" s="72">
        <f t="shared" si="22"/>
        <v>10</v>
      </c>
      <c r="AD89" s="72">
        <f t="shared" si="24"/>
        <v>10</v>
      </c>
      <c r="AE89" s="233"/>
    </row>
    <row r="90" spans="1:31" s="74" customFormat="1" ht="30" customHeight="1">
      <c r="A90" s="283"/>
      <c r="B90" s="292"/>
      <c r="C90" s="277"/>
      <c r="D90" s="239"/>
      <c r="E90" s="75">
        <f t="shared" si="34"/>
        <v>76</v>
      </c>
      <c r="F90" s="82" t="s">
        <v>393</v>
      </c>
      <c r="G90" s="71"/>
      <c r="H90" s="239"/>
      <c r="I90" s="239"/>
      <c r="J90" s="72"/>
      <c r="K90" s="72"/>
      <c r="L90" s="72"/>
      <c r="M90" s="72"/>
      <c r="N90" s="72"/>
      <c r="O90" s="72">
        <v>1</v>
      </c>
      <c r="P90" s="249"/>
      <c r="Q90" s="72">
        <v>0</v>
      </c>
      <c r="R90" s="72">
        <v>1</v>
      </c>
      <c r="S90" s="72">
        <f t="shared" ref="S90:V91" si="35">R90+1</f>
        <v>2</v>
      </c>
      <c r="T90" s="72">
        <f t="shared" si="35"/>
        <v>3</v>
      </c>
      <c r="U90" s="72">
        <f t="shared" si="35"/>
        <v>4</v>
      </c>
      <c r="V90" s="72">
        <f t="shared" si="35"/>
        <v>5</v>
      </c>
      <c r="W90" s="73"/>
      <c r="X90" s="72">
        <f t="shared" si="23"/>
        <v>0</v>
      </c>
      <c r="Y90" s="72">
        <f t="shared" si="21"/>
        <v>0</v>
      </c>
      <c r="Z90" s="72">
        <f t="shared" si="21"/>
        <v>0</v>
      </c>
      <c r="AA90" s="72">
        <f t="shared" si="21"/>
        <v>0</v>
      </c>
      <c r="AB90" s="72">
        <f t="shared" si="31"/>
        <v>0</v>
      </c>
      <c r="AC90" s="72">
        <f t="shared" si="22"/>
        <v>5</v>
      </c>
      <c r="AD90" s="72">
        <f t="shared" si="24"/>
        <v>5</v>
      </c>
      <c r="AE90" s="233"/>
    </row>
    <row r="91" spans="1:31" s="74" customFormat="1" ht="30" customHeight="1">
      <c r="A91" s="283"/>
      <c r="B91" s="292"/>
      <c r="C91" s="277"/>
      <c r="D91" s="239"/>
      <c r="E91" s="75">
        <f t="shared" si="34"/>
        <v>77</v>
      </c>
      <c r="F91" s="82" t="s">
        <v>128</v>
      </c>
      <c r="G91" s="84"/>
      <c r="H91" s="239"/>
      <c r="I91" s="239"/>
      <c r="J91" s="72"/>
      <c r="K91" s="72"/>
      <c r="L91" s="72"/>
      <c r="M91" s="72"/>
      <c r="N91" s="72"/>
      <c r="O91" s="72">
        <v>1</v>
      </c>
      <c r="P91" s="249"/>
      <c r="Q91" s="72">
        <v>0</v>
      </c>
      <c r="R91" s="72">
        <v>1</v>
      </c>
      <c r="S91" s="72">
        <f t="shared" si="35"/>
        <v>2</v>
      </c>
      <c r="T91" s="72">
        <f t="shared" si="35"/>
        <v>3</v>
      </c>
      <c r="U91" s="72">
        <f t="shared" si="35"/>
        <v>4</v>
      </c>
      <c r="V91" s="72">
        <f t="shared" si="35"/>
        <v>5</v>
      </c>
      <c r="W91" s="73"/>
      <c r="X91" s="72">
        <f t="shared" si="23"/>
        <v>0</v>
      </c>
      <c r="Y91" s="72">
        <f t="shared" si="21"/>
        <v>0</v>
      </c>
      <c r="Z91" s="72">
        <f t="shared" si="21"/>
        <v>0</v>
      </c>
      <c r="AA91" s="72">
        <f t="shared" si="21"/>
        <v>0</v>
      </c>
      <c r="AB91" s="72">
        <f t="shared" si="31"/>
        <v>0</v>
      </c>
      <c r="AC91" s="72">
        <f t="shared" si="22"/>
        <v>5</v>
      </c>
      <c r="AD91" s="72">
        <f t="shared" si="24"/>
        <v>5</v>
      </c>
      <c r="AE91" s="233"/>
    </row>
    <row r="92" spans="1:31" s="74" customFormat="1" ht="36">
      <c r="A92" s="283"/>
      <c r="B92" s="292"/>
      <c r="C92" s="277"/>
      <c r="D92" s="239"/>
      <c r="E92" s="75">
        <f t="shared" si="34"/>
        <v>78</v>
      </c>
      <c r="F92" s="82" t="s">
        <v>129</v>
      </c>
      <c r="G92" s="71"/>
      <c r="H92" s="239"/>
      <c r="I92" s="239"/>
      <c r="J92" s="72"/>
      <c r="K92" s="72"/>
      <c r="L92" s="72"/>
      <c r="M92" s="72"/>
      <c r="N92" s="72"/>
      <c r="O92" s="72">
        <v>1</v>
      </c>
      <c r="P92" s="249"/>
      <c r="Q92" s="72">
        <v>0</v>
      </c>
      <c r="R92" s="72">
        <v>1.6</v>
      </c>
      <c r="S92" s="72">
        <f t="shared" ref="S92:V96" si="36">R92+1.6</f>
        <v>3.2</v>
      </c>
      <c r="T92" s="72">
        <f t="shared" si="36"/>
        <v>4.8000000000000007</v>
      </c>
      <c r="U92" s="72">
        <f t="shared" si="36"/>
        <v>6.4</v>
      </c>
      <c r="V92" s="72">
        <f t="shared" si="36"/>
        <v>8</v>
      </c>
      <c r="W92" s="73"/>
      <c r="X92" s="72">
        <f t="shared" si="23"/>
        <v>0</v>
      </c>
      <c r="Y92" s="72">
        <f t="shared" si="21"/>
        <v>0</v>
      </c>
      <c r="Z92" s="72">
        <f t="shared" si="21"/>
        <v>0</v>
      </c>
      <c r="AA92" s="72">
        <f t="shared" si="21"/>
        <v>0</v>
      </c>
      <c r="AB92" s="72">
        <f t="shared" si="31"/>
        <v>0</v>
      </c>
      <c r="AC92" s="72">
        <f t="shared" si="22"/>
        <v>8</v>
      </c>
      <c r="AD92" s="72">
        <f t="shared" si="24"/>
        <v>8</v>
      </c>
      <c r="AE92" s="233"/>
    </row>
    <row r="93" spans="1:31" s="74" customFormat="1" ht="49.5" customHeight="1">
      <c r="A93" s="283"/>
      <c r="B93" s="292"/>
      <c r="C93" s="277"/>
      <c r="D93" s="239"/>
      <c r="E93" s="75">
        <f t="shared" si="34"/>
        <v>79</v>
      </c>
      <c r="F93" s="82" t="s">
        <v>130</v>
      </c>
      <c r="G93" s="71"/>
      <c r="H93" s="239"/>
      <c r="I93" s="239"/>
      <c r="J93" s="72"/>
      <c r="K93" s="72"/>
      <c r="L93" s="72"/>
      <c r="M93" s="72"/>
      <c r="N93" s="72"/>
      <c r="O93" s="72">
        <v>1</v>
      </c>
      <c r="P93" s="249"/>
      <c r="Q93" s="72">
        <v>0</v>
      </c>
      <c r="R93" s="72">
        <v>1.6</v>
      </c>
      <c r="S93" s="72">
        <f t="shared" si="36"/>
        <v>3.2</v>
      </c>
      <c r="T93" s="72">
        <f t="shared" si="36"/>
        <v>4.8000000000000007</v>
      </c>
      <c r="U93" s="72">
        <f t="shared" si="36"/>
        <v>6.4</v>
      </c>
      <c r="V93" s="72">
        <f t="shared" si="36"/>
        <v>8</v>
      </c>
      <c r="W93" s="73"/>
      <c r="X93" s="72">
        <f t="shared" si="23"/>
        <v>0</v>
      </c>
      <c r="Y93" s="72">
        <f t="shared" si="21"/>
        <v>0</v>
      </c>
      <c r="Z93" s="72">
        <f t="shared" si="21"/>
        <v>0</v>
      </c>
      <c r="AA93" s="72">
        <f t="shared" si="21"/>
        <v>0</v>
      </c>
      <c r="AB93" s="72">
        <f t="shared" si="31"/>
        <v>0</v>
      </c>
      <c r="AC93" s="72">
        <f t="shared" si="22"/>
        <v>8</v>
      </c>
      <c r="AD93" s="72">
        <f t="shared" si="24"/>
        <v>8</v>
      </c>
      <c r="AE93" s="233"/>
    </row>
    <row r="94" spans="1:31" s="74" customFormat="1" ht="36">
      <c r="A94" s="283"/>
      <c r="B94" s="292"/>
      <c r="C94" s="277"/>
      <c r="D94" s="239"/>
      <c r="E94" s="75">
        <f>E93+1</f>
        <v>80</v>
      </c>
      <c r="F94" s="82" t="s">
        <v>131</v>
      </c>
      <c r="G94" s="71"/>
      <c r="H94" s="239"/>
      <c r="I94" s="239"/>
      <c r="J94" s="72"/>
      <c r="K94" s="72"/>
      <c r="L94" s="72"/>
      <c r="M94" s="72"/>
      <c r="N94" s="72"/>
      <c r="O94" s="72">
        <v>1</v>
      </c>
      <c r="P94" s="249"/>
      <c r="Q94" s="72">
        <v>0</v>
      </c>
      <c r="R94" s="72">
        <v>1.6</v>
      </c>
      <c r="S94" s="72">
        <f t="shared" si="36"/>
        <v>3.2</v>
      </c>
      <c r="T94" s="72">
        <f t="shared" si="36"/>
        <v>4.8000000000000007</v>
      </c>
      <c r="U94" s="72">
        <f t="shared" si="36"/>
        <v>6.4</v>
      </c>
      <c r="V94" s="72">
        <f t="shared" si="36"/>
        <v>8</v>
      </c>
      <c r="W94" s="73"/>
      <c r="X94" s="72">
        <f t="shared" si="23"/>
        <v>0</v>
      </c>
      <c r="Y94" s="72">
        <f t="shared" si="21"/>
        <v>0</v>
      </c>
      <c r="Z94" s="72">
        <f t="shared" si="21"/>
        <v>0</v>
      </c>
      <c r="AA94" s="72">
        <f t="shared" si="21"/>
        <v>0</v>
      </c>
      <c r="AB94" s="72">
        <f t="shared" si="31"/>
        <v>0</v>
      </c>
      <c r="AC94" s="72">
        <f t="shared" si="22"/>
        <v>8</v>
      </c>
      <c r="AD94" s="72">
        <f t="shared" si="24"/>
        <v>8</v>
      </c>
      <c r="AE94" s="233"/>
    </row>
    <row r="95" spans="1:31" s="74" customFormat="1" ht="48">
      <c r="A95" s="283"/>
      <c r="B95" s="292"/>
      <c r="C95" s="277"/>
      <c r="D95" s="239"/>
      <c r="E95" s="75">
        <f t="shared" si="34"/>
        <v>81</v>
      </c>
      <c r="F95" s="82" t="s">
        <v>463</v>
      </c>
      <c r="G95" s="71"/>
      <c r="H95" s="239"/>
      <c r="I95" s="239"/>
      <c r="J95" s="72"/>
      <c r="K95" s="72"/>
      <c r="L95" s="72"/>
      <c r="M95" s="72"/>
      <c r="N95" s="72"/>
      <c r="O95" s="72">
        <v>1</v>
      </c>
      <c r="P95" s="249"/>
      <c r="Q95" s="72">
        <v>0</v>
      </c>
      <c r="R95" s="72">
        <v>1.6</v>
      </c>
      <c r="S95" s="72">
        <f t="shared" si="36"/>
        <v>3.2</v>
      </c>
      <c r="T95" s="72">
        <f t="shared" si="36"/>
        <v>4.8000000000000007</v>
      </c>
      <c r="U95" s="72">
        <f t="shared" si="36"/>
        <v>6.4</v>
      </c>
      <c r="V95" s="72">
        <f t="shared" si="36"/>
        <v>8</v>
      </c>
      <c r="W95" s="73"/>
      <c r="X95" s="72">
        <f t="shared" si="23"/>
        <v>0</v>
      </c>
      <c r="Y95" s="72">
        <f t="shared" si="21"/>
        <v>0</v>
      </c>
      <c r="Z95" s="72">
        <f t="shared" si="21"/>
        <v>0</v>
      </c>
      <c r="AA95" s="72">
        <f t="shared" si="21"/>
        <v>0</v>
      </c>
      <c r="AB95" s="72">
        <f t="shared" si="31"/>
        <v>0</v>
      </c>
      <c r="AC95" s="72">
        <f t="shared" si="22"/>
        <v>8</v>
      </c>
      <c r="AD95" s="72">
        <f t="shared" si="24"/>
        <v>8</v>
      </c>
      <c r="AE95" s="233"/>
    </row>
    <row r="96" spans="1:31" s="74" customFormat="1" ht="30" customHeight="1">
      <c r="A96" s="283"/>
      <c r="B96" s="292"/>
      <c r="C96" s="277"/>
      <c r="D96" s="239"/>
      <c r="E96" s="75">
        <f t="shared" si="34"/>
        <v>82</v>
      </c>
      <c r="F96" s="82" t="s">
        <v>464</v>
      </c>
      <c r="G96" s="71"/>
      <c r="H96" s="239"/>
      <c r="I96" s="239"/>
      <c r="J96" s="72"/>
      <c r="K96" s="72"/>
      <c r="L96" s="72"/>
      <c r="M96" s="72"/>
      <c r="N96" s="72"/>
      <c r="O96" s="72">
        <v>1</v>
      </c>
      <c r="P96" s="249"/>
      <c r="Q96" s="72">
        <v>0</v>
      </c>
      <c r="R96" s="72">
        <v>1.6</v>
      </c>
      <c r="S96" s="72">
        <f t="shared" si="36"/>
        <v>3.2</v>
      </c>
      <c r="T96" s="72">
        <f t="shared" si="36"/>
        <v>4.8000000000000007</v>
      </c>
      <c r="U96" s="72">
        <f t="shared" si="36"/>
        <v>6.4</v>
      </c>
      <c r="V96" s="72">
        <f t="shared" si="36"/>
        <v>8</v>
      </c>
      <c r="W96" s="73"/>
      <c r="X96" s="72">
        <f t="shared" si="23"/>
        <v>0</v>
      </c>
      <c r="Y96" s="72">
        <f t="shared" si="21"/>
        <v>0</v>
      </c>
      <c r="Z96" s="72">
        <f t="shared" si="21"/>
        <v>0</v>
      </c>
      <c r="AA96" s="72">
        <f t="shared" si="21"/>
        <v>0</v>
      </c>
      <c r="AB96" s="72">
        <f t="shared" si="31"/>
        <v>0</v>
      </c>
      <c r="AC96" s="72">
        <f t="shared" si="22"/>
        <v>8</v>
      </c>
      <c r="AD96" s="72">
        <f t="shared" si="24"/>
        <v>8</v>
      </c>
      <c r="AE96" s="233"/>
    </row>
    <row r="97" spans="1:31" s="74" customFormat="1" ht="51.75" customHeight="1">
      <c r="A97" s="283"/>
      <c r="B97" s="292"/>
      <c r="C97" s="277"/>
      <c r="D97" s="239"/>
      <c r="E97" s="75">
        <f t="shared" si="34"/>
        <v>83</v>
      </c>
      <c r="F97" s="85" t="s">
        <v>465</v>
      </c>
      <c r="G97" s="71"/>
      <c r="H97" s="239"/>
      <c r="I97" s="239"/>
      <c r="J97" s="72"/>
      <c r="K97" s="72"/>
      <c r="L97" s="72"/>
      <c r="M97" s="72"/>
      <c r="N97" s="72"/>
      <c r="O97" s="72">
        <v>1</v>
      </c>
      <c r="P97" s="249"/>
      <c r="Q97" s="72">
        <v>0</v>
      </c>
      <c r="R97" s="72">
        <v>1</v>
      </c>
      <c r="S97" s="72">
        <f t="shared" ref="S97:V98" si="37">R97+1</f>
        <v>2</v>
      </c>
      <c r="T97" s="72">
        <f t="shared" si="37"/>
        <v>3</v>
      </c>
      <c r="U97" s="72">
        <f t="shared" si="37"/>
        <v>4</v>
      </c>
      <c r="V97" s="72">
        <f t="shared" si="37"/>
        <v>5</v>
      </c>
      <c r="W97" s="73"/>
      <c r="X97" s="72">
        <f t="shared" si="23"/>
        <v>0</v>
      </c>
      <c r="Y97" s="72">
        <f t="shared" si="21"/>
        <v>0</v>
      </c>
      <c r="Z97" s="72">
        <f t="shared" si="21"/>
        <v>0</v>
      </c>
      <c r="AA97" s="72">
        <f t="shared" si="21"/>
        <v>0</v>
      </c>
      <c r="AB97" s="72">
        <f t="shared" si="31"/>
        <v>0</v>
      </c>
      <c r="AC97" s="72">
        <f t="shared" si="22"/>
        <v>5</v>
      </c>
      <c r="AD97" s="72">
        <f t="shared" si="24"/>
        <v>5</v>
      </c>
      <c r="AE97" s="233"/>
    </row>
    <row r="98" spans="1:31" s="74" customFormat="1" ht="39.75" customHeight="1">
      <c r="A98" s="283"/>
      <c r="B98" s="292"/>
      <c r="C98" s="277"/>
      <c r="D98" s="239"/>
      <c r="E98" s="75">
        <f t="shared" si="34"/>
        <v>84</v>
      </c>
      <c r="F98" s="82" t="s">
        <v>132</v>
      </c>
      <c r="G98" s="71"/>
      <c r="H98" s="240"/>
      <c r="I98" s="239"/>
      <c r="J98" s="72"/>
      <c r="K98" s="72"/>
      <c r="L98" s="72"/>
      <c r="M98" s="72"/>
      <c r="N98" s="72"/>
      <c r="O98" s="72">
        <v>1</v>
      </c>
      <c r="P98" s="249"/>
      <c r="Q98" s="72">
        <v>0</v>
      </c>
      <c r="R98" s="72">
        <v>1</v>
      </c>
      <c r="S98" s="72">
        <f t="shared" si="37"/>
        <v>2</v>
      </c>
      <c r="T98" s="72">
        <f t="shared" si="37"/>
        <v>3</v>
      </c>
      <c r="U98" s="72">
        <f t="shared" si="37"/>
        <v>4</v>
      </c>
      <c r="V98" s="72">
        <f t="shared" si="37"/>
        <v>5</v>
      </c>
      <c r="W98" s="73"/>
      <c r="X98" s="72">
        <f t="shared" si="23"/>
        <v>0</v>
      </c>
      <c r="Y98" s="72">
        <f t="shared" si="21"/>
        <v>0</v>
      </c>
      <c r="Z98" s="72">
        <f t="shared" si="21"/>
        <v>0</v>
      </c>
      <c r="AA98" s="72">
        <f t="shared" si="21"/>
        <v>0</v>
      </c>
      <c r="AB98" s="72">
        <f t="shared" si="31"/>
        <v>0</v>
      </c>
      <c r="AC98" s="72">
        <f t="shared" si="22"/>
        <v>5</v>
      </c>
      <c r="AD98" s="72">
        <f t="shared" si="24"/>
        <v>5</v>
      </c>
      <c r="AE98" s="233"/>
    </row>
    <row r="99" spans="1:31" s="74" customFormat="1" ht="53.25" customHeight="1">
      <c r="A99" s="283"/>
      <c r="B99" s="292"/>
      <c r="C99" s="278"/>
      <c r="D99" s="240"/>
      <c r="E99" s="75">
        <f t="shared" si="34"/>
        <v>85</v>
      </c>
      <c r="F99" s="82" t="s">
        <v>394</v>
      </c>
      <c r="G99" s="71"/>
      <c r="H99" s="71" t="s">
        <v>133</v>
      </c>
      <c r="I99" s="239"/>
      <c r="J99" s="72"/>
      <c r="K99" s="72"/>
      <c r="L99" s="72"/>
      <c r="M99" s="72"/>
      <c r="N99" s="72"/>
      <c r="O99" s="72">
        <v>1</v>
      </c>
      <c r="P99" s="249"/>
      <c r="Q99" s="72">
        <v>0</v>
      </c>
      <c r="R99" s="72">
        <f>1.124</f>
        <v>1.1240000000000001</v>
      </c>
      <c r="S99" s="72">
        <f>R99+1.124</f>
        <v>2.2480000000000002</v>
      </c>
      <c r="T99" s="72">
        <f>S99+1.124</f>
        <v>3.3720000000000003</v>
      </c>
      <c r="U99" s="72">
        <f>T99+1.124</f>
        <v>4.4960000000000004</v>
      </c>
      <c r="V99" s="72">
        <f>U99+1.124</f>
        <v>5.620000000000001</v>
      </c>
      <c r="W99" s="73"/>
      <c r="X99" s="72">
        <f t="shared" si="23"/>
        <v>0</v>
      </c>
      <c r="Y99" s="72">
        <f t="shared" si="21"/>
        <v>0</v>
      </c>
      <c r="Z99" s="72">
        <f t="shared" si="21"/>
        <v>0</v>
      </c>
      <c r="AA99" s="72">
        <f t="shared" si="21"/>
        <v>0</v>
      </c>
      <c r="AB99" s="72">
        <f t="shared" si="31"/>
        <v>0</v>
      </c>
      <c r="AC99" s="72">
        <f t="shared" si="22"/>
        <v>5.620000000000001</v>
      </c>
      <c r="AD99" s="72">
        <f t="shared" si="24"/>
        <v>5.620000000000001</v>
      </c>
      <c r="AE99" s="233"/>
    </row>
    <row r="100" spans="1:31" s="74" customFormat="1" ht="30" customHeight="1">
      <c r="A100" s="283"/>
      <c r="B100" s="292"/>
      <c r="C100" s="276"/>
      <c r="D100" s="238" t="s">
        <v>134</v>
      </c>
      <c r="E100" s="75">
        <f t="shared" si="34"/>
        <v>86</v>
      </c>
      <c r="F100" s="85" t="s">
        <v>466</v>
      </c>
      <c r="G100" s="71">
        <v>1</v>
      </c>
      <c r="H100" s="71" t="s">
        <v>135</v>
      </c>
      <c r="I100" s="239"/>
      <c r="J100" s="72"/>
      <c r="K100" s="72"/>
      <c r="L100" s="72"/>
      <c r="M100" s="72"/>
      <c r="N100" s="72"/>
      <c r="O100" s="72">
        <v>1</v>
      </c>
      <c r="P100" s="249"/>
      <c r="Q100" s="72">
        <v>0</v>
      </c>
      <c r="R100" s="72">
        <v>0.8</v>
      </c>
      <c r="S100" s="72">
        <f>R100+0.8</f>
        <v>1.6</v>
      </c>
      <c r="T100" s="72">
        <f>S100+0.8</f>
        <v>2.4000000000000004</v>
      </c>
      <c r="U100" s="72">
        <f>T100+0.8</f>
        <v>3.2</v>
      </c>
      <c r="V100" s="72">
        <f>U100+0.8</f>
        <v>4</v>
      </c>
      <c r="W100" s="73"/>
      <c r="X100" s="72">
        <f t="shared" si="23"/>
        <v>0</v>
      </c>
      <c r="Y100" s="72">
        <f t="shared" si="21"/>
        <v>0</v>
      </c>
      <c r="Z100" s="72">
        <f t="shared" si="21"/>
        <v>0</v>
      </c>
      <c r="AA100" s="72">
        <f t="shared" si="21"/>
        <v>0</v>
      </c>
      <c r="AB100" s="72">
        <f t="shared" si="31"/>
        <v>0</v>
      </c>
      <c r="AC100" s="72">
        <f t="shared" si="22"/>
        <v>4</v>
      </c>
      <c r="AD100" s="72">
        <f t="shared" si="24"/>
        <v>4</v>
      </c>
      <c r="AE100" s="233"/>
    </row>
    <row r="101" spans="1:31" s="74" customFormat="1" ht="42.75" customHeight="1">
      <c r="A101" s="283"/>
      <c r="B101" s="292"/>
      <c r="C101" s="277"/>
      <c r="D101" s="239"/>
      <c r="E101" s="75">
        <f t="shared" si="34"/>
        <v>87</v>
      </c>
      <c r="F101" s="82" t="s">
        <v>136</v>
      </c>
      <c r="G101" s="71">
        <v>1</v>
      </c>
      <c r="H101" s="238" t="s">
        <v>89</v>
      </c>
      <c r="I101" s="239"/>
      <c r="J101" s="72"/>
      <c r="K101" s="72"/>
      <c r="L101" s="72"/>
      <c r="M101" s="72"/>
      <c r="N101" s="72"/>
      <c r="O101" s="72">
        <v>1</v>
      </c>
      <c r="P101" s="249"/>
      <c r="Q101" s="72">
        <v>0</v>
      </c>
      <c r="R101" s="72">
        <v>1</v>
      </c>
      <c r="S101" s="72">
        <f t="shared" ref="S101:V103" si="38">R101+1</f>
        <v>2</v>
      </c>
      <c r="T101" s="72">
        <f t="shared" si="38"/>
        <v>3</v>
      </c>
      <c r="U101" s="72">
        <f t="shared" si="38"/>
        <v>4</v>
      </c>
      <c r="V101" s="72">
        <f t="shared" si="38"/>
        <v>5</v>
      </c>
      <c r="W101" s="73"/>
      <c r="X101" s="72">
        <f t="shared" si="23"/>
        <v>0</v>
      </c>
      <c r="Y101" s="72">
        <f t="shared" si="21"/>
        <v>0</v>
      </c>
      <c r="Z101" s="72">
        <f t="shared" si="21"/>
        <v>0</v>
      </c>
      <c r="AA101" s="72">
        <f t="shared" si="21"/>
        <v>0</v>
      </c>
      <c r="AB101" s="72">
        <f t="shared" si="31"/>
        <v>0</v>
      </c>
      <c r="AC101" s="72">
        <f t="shared" si="22"/>
        <v>5</v>
      </c>
      <c r="AD101" s="72">
        <f t="shared" si="24"/>
        <v>5</v>
      </c>
      <c r="AE101" s="233"/>
    </row>
    <row r="102" spans="1:31" s="74" customFormat="1" ht="38.25" customHeight="1">
      <c r="A102" s="283"/>
      <c r="B102" s="292"/>
      <c r="C102" s="277"/>
      <c r="D102" s="239"/>
      <c r="E102" s="75">
        <f t="shared" si="34"/>
        <v>88</v>
      </c>
      <c r="F102" s="82" t="s">
        <v>137</v>
      </c>
      <c r="G102" s="71">
        <v>1</v>
      </c>
      <c r="H102" s="239"/>
      <c r="I102" s="239"/>
      <c r="J102" s="72"/>
      <c r="K102" s="72"/>
      <c r="L102" s="72"/>
      <c r="M102" s="72"/>
      <c r="N102" s="72"/>
      <c r="O102" s="72">
        <v>1</v>
      </c>
      <c r="P102" s="249"/>
      <c r="Q102" s="72">
        <v>0</v>
      </c>
      <c r="R102" s="72">
        <v>1</v>
      </c>
      <c r="S102" s="72">
        <f t="shared" si="38"/>
        <v>2</v>
      </c>
      <c r="T102" s="72">
        <f t="shared" si="38"/>
        <v>3</v>
      </c>
      <c r="U102" s="72">
        <f t="shared" si="38"/>
        <v>4</v>
      </c>
      <c r="V102" s="72">
        <f t="shared" si="38"/>
        <v>5</v>
      </c>
      <c r="W102" s="73"/>
      <c r="X102" s="72">
        <f t="shared" si="23"/>
        <v>0</v>
      </c>
      <c r="Y102" s="72">
        <f t="shared" si="21"/>
        <v>0</v>
      </c>
      <c r="Z102" s="72">
        <f t="shared" si="21"/>
        <v>0</v>
      </c>
      <c r="AA102" s="72">
        <f t="shared" si="21"/>
        <v>0</v>
      </c>
      <c r="AB102" s="72">
        <f t="shared" si="31"/>
        <v>0</v>
      </c>
      <c r="AC102" s="72">
        <f t="shared" si="22"/>
        <v>5</v>
      </c>
      <c r="AD102" s="72">
        <f t="shared" si="24"/>
        <v>5</v>
      </c>
      <c r="AE102" s="233"/>
    </row>
    <row r="103" spans="1:31" s="74" customFormat="1" ht="40.5" customHeight="1">
      <c r="A103" s="283"/>
      <c r="B103" s="292"/>
      <c r="C103" s="277"/>
      <c r="D103" s="239"/>
      <c r="E103" s="75">
        <f t="shared" si="34"/>
        <v>89</v>
      </c>
      <c r="F103" s="82" t="s">
        <v>138</v>
      </c>
      <c r="G103" s="71">
        <v>1</v>
      </c>
      <c r="H103" s="239"/>
      <c r="I103" s="239"/>
      <c r="J103" s="72"/>
      <c r="K103" s="72"/>
      <c r="L103" s="72"/>
      <c r="M103" s="72"/>
      <c r="N103" s="72"/>
      <c r="O103" s="72">
        <v>1</v>
      </c>
      <c r="P103" s="249"/>
      <c r="Q103" s="72">
        <v>0</v>
      </c>
      <c r="R103" s="72">
        <v>1</v>
      </c>
      <c r="S103" s="72">
        <f t="shared" si="38"/>
        <v>2</v>
      </c>
      <c r="T103" s="72">
        <f t="shared" si="38"/>
        <v>3</v>
      </c>
      <c r="U103" s="72">
        <f t="shared" si="38"/>
        <v>4</v>
      </c>
      <c r="V103" s="72">
        <f t="shared" si="38"/>
        <v>5</v>
      </c>
      <c r="W103" s="73"/>
      <c r="X103" s="72">
        <f t="shared" si="23"/>
        <v>0</v>
      </c>
      <c r="Y103" s="72">
        <f t="shared" si="21"/>
        <v>0</v>
      </c>
      <c r="Z103" s="72">
        <f t="shared" si="21"/>
        <v>0</v>
      </c>
      <c r="AA103" s="72">
        <f t="shared" si="21"/>
        <v>0</v>
      </c>
      <c r="AB103" s="72">
        <f t="shared" si="31"/>
        <v>0</v>
      </c>
      <c r="AC103" s="72">
        <f t="shared" si="22"/>
        <v>5</v>
      </c>
      <c r="AD103" s="72">
        <f t="shared" si="24"/>
        <v>5</v>
      </c>
      <c r="AE103" s="233"/>
    </row>
    <row r="104" spans="1:31" s="74" customFormat="1" ht="36">
      <c r="A104" s="283"/>
      <c r="B104" s="292"/>
      <c r="C104" s="277"/>
      <c r="D104" s="239"/>
      <c r="E104" s="75">
        <f t="shared" si="34"/>
        <v>90</v>
      </c>
      <c r="F104" s="82" t="s">
        <v>139</v>
      </c>
      <c r="G104" s="71">
        <v>1</v>
      </c>
      <c r="H104" s="239"/>
      <c r="I104" s="239"/>
      <c r="J104" s="72"/>
      <c r="K104" s="72"/>
      <c r="L104" s="72"/>
      <c r="M104" s="72"/>
      <c r="N104" s="72"/>
      <c r="O104" s="72">
        <v>1</v>
      </c>
      <c r="P104" s="77"/>
      <c r="Q104" s="72">
        <v>0</v>
      </c>
      <c r="R104" s="72">
        <v>1.6</v>
      </c>
      <c r="S104" s="72">
        <f t="shared" ref="S104:V105" si="39">R104+1.6</f>
        <v>3.2</v>
      </c>
      <c r="T104" s="72">
        <f t="shared" si="39"/>
        <v>4.8000000000000007</v>
      </c>
      <c r="U104" s="72">
        <f t="shared" si="39"/>
        <v>6.4</v>
      </c>
      <c r="V104" s="72">
        <f t="shared" si="39"/>
        <v>8</v>
      </c>
      <c r="W104" s="73"/>
      <c r="X104" s="72">
        <f t="shared" si="23"/>
        <v>0</v>
      </c>
      <c r="Y104" s="72">
        <f t="shared" si="21"/>
        <v>0</v>
      </c>
      <c r="Z104" s="72">
        <f t="shared" si="21"/>
        <v>0</v>
      </c>
      <c r="AA104" s="72">
        <f t="shared" si="21"/>
        <v>0</v>
      </c>
      <c r="AB104" s="72">
        <f t="shared" si="31"/>
        <v>0</v>
      </c>
      <c r="AC104" s="72">
        <f t="shared" si="22"/>
        <v>8</v>
      </c>
      <c r="AD104" s="72">
        <f t="shared" si="24"/>
        <v>8</v>
      </c>
      <c r="AE104" s="233"/>
    </row>
    <row r="105" spans="1:31" s="74" customFormat="1" ht="30" customHeight="1">
      <c r="A105" s="283"/>
      <c r="B105" s="292"/>
      <c r="C105" s="277"/>
      <c r="D105" s="239"/>
      <c r="E105" s="75">
        <f t="shared" si="34"/>
        <v>91</v>
      </c>
      <c r="F105" s="82" t="s">
        <v>140</v>
      </c>
      <c r="G105" s="71">
        <v>1</v>
      </c>
      <c r="H105" s="239"/>
      <c r="I105" s="239"/>
      <c r="J105" s="72"/>
      <c r="K105" s="72"/>
      <c r="L105" s="72"/>
      <c r="M105" s="72"/>
      <c r="N105" s="72"/>
      <c r="O105" s="72">
        <v>1</v>
      </c>
      <c r="P105" s="77"/>
      <c r="Q105" s="72">
        <v>0</v>
      </c>
      <c r="R105" s="72">
        <v>1.6</v>
      </c>
      <c r="S105" s="72">
        <f t="shared" si="39"/>
        <v>3.2</v>
      </c>
      <c r="T105" s="72">
        <f t="shared" si="39"/>
        <v>4.8000000000000007</v>
      </c>
      <c r="U105" s="72">
        <f t="shared" si="39"/>
        <v>6.4</v>
      </c>
      <c r="V105" s="72">
        <f t="shared" si="39"/>
        <v>8</v>
      </c>
      <c r="W105" s="73"/>
      <c r="X105" s="72">
        <f t="shared" si="23"/>
        <v>0</v>
      </c>
      <c r="Y105" s="72">
        <f t="shared" si="21"/>
        <v>0</v>
      </c>
      <c r="Z105" s="72">
        <f t="shared" si="21"/>
        <v>0</v>
      </c>
      <c r="AA105" s="72">
        <f t="shared" si="21"/>
        <v>0</v>
      </c>
      <c r="AB105" s="72">
        <f t="shared" si="31"/>
        <v>0</v>
      </c>
      <c r="AC105" s="72">
        <f t="shared" si="22"/>
        <v>8</v>
      </c>
      <c r="AD105" s="72">
        <f t="shared" si="24"/>
        <v>8</v>
      </c>
      <c r="AE105" s="234"/>
    </row>
    <row r="106" spans="1:31" s="74" customFormat="1" ht="30" customHeight="1">
      <c r="A106" s="283"/>
      <c r="B106" s="292"/>
      <c r="C106" s="277"/>
      <c r="D106" s="239"/>
      <c r="E106" s="247" t="s">
        <v>141</v>
      </c>
      <c r="F106" s="248"/>
      <c r="G106" s="71">
        <v>1</v>
      </c>
      <c r="H106" s="239"/>
      <c r="I106" s="239"/>
      <c r="J106" s="230"/>
      <c r="K106" s="230"/>
      <c r="L106" s="230"/>
      <c r="M106" s="230"/>
      <c r="N106" s="230"/>
      <c r="O106" s="231"/>
      <c r="P106" s="77"/>
      <c r="Q106" s="229"/>
      <c r="R106" s="230"/>
      <c r="S106" s="230"/>
      <c r="T106" s="230"/>
      <c r="U106" s="230"/>
      <c r="V106" s="231"/>
      <c r="W106" s="73"/>
      <c r="X106" s="229"/>
      <c r="Y106" s="230"/>
      <c r="Z106" s="230"/>
      <c r="AA106" s="230"/>
      <c r="AB106" s="230"/>
      <c r="AC106" s="231"/>
      <c r="AD106" s="94"/>
      <c r="AE106" s="95"/>
    </row>
    <row r="107" spans="1:31" s="74" customFormat="1" ht="30" customHeight="1">
      <c r="A107" s="283"/>
      <c r="B107" s="292"/>
      <c r="C107" s="277"/>
      <c r="D107" s="239"/>
      <c r="E107" s="75">
        <v>92</v>
      </c>
      <c r="F107" s="82" t="s">
        <v>142</v>
      </c>
      <c r="G107" s="71"/>
      <c r="H107" s="239"/>
      <c r="I107" s="239"/>
      <c r="J107" s="72"/>
      <c r="K107" s="72"/>
      <c r="L107" s="72"/>
      <c r="M107" s="72"/>
      <c r="N107" s="72"/>
      <c r="O107" s="72">
        <v>1</v>
      </c>
      <c r="P107" s="77"/>
      <c r="Q107" s="72">
        <v>0</v>
      </c>
      <c r="R107" s="72">
        <v>1</v>
      </c>
      <c r="S107" s="72">
        <f t="shared" ref="S107:V111" si="40">R107+1</f>
        <v>2</v>
      </c>
      <c r="T107" s="72">
        <f t="shared" si="40"/>
        <v>3</v>
      </c>
      <c r="U107" s="72">
        <f t="shared" si="40"/>
        <v>4</v>
      </c>
      <c r="V107" s="72">
        <f t="shared" si="40"/>
        <v>5</v>
      </c>
      <c r="W107" s="73"/>
      <c r="X107" s="72">
        <f t="shared" si="23"/>
        <v>0</v>
      </c>
      <c r="Y107" s="72">
        <f t="shared" ref="Y107:Y141" si="41">K107*R107</f>
        <v>0</v>
      </c>
      <c r="Z107" s="72">
        <f t="shared" ref="Z107:Z141" si="42">L107*S107</f>
        <v>0</v>
      </c>
      <c r="AA107" s="72">
        <f t="shared" ref="AA107:AA141" si="43">M107*T107</f>
        <v>0</v>
      </c>
      <c r="AB107" s="72">
        <f t="shared" ref="AB107:AB141" si="44">N107*U107</f>
        <v>0</v>
      </c>
      <c r="AC107" s="72">
        <f t="shared" ref="AC107:AC141" si="45">O107*V107</f>
        <v>5</v>
      </c>
      <c r="AD107" s="72">
        <f t="shared" ref="AD107:AD141" si="46">X107+Y107+Z107+AA107+AB107+AC107</f>
        <v>5</v>
      </c>
      <c r="AE107" s="232">
        <f>SUM(AD107:AD119)</f>
        <v>68</v>
      </c>
    </row>
    <row r="108" spans="1:31" s="74" customFormat="1" ht="30" customHeight="1">
      <c r="A108" s="283"/>
      <c r="B108" s="292"/>
      <c r="C108" s="277"/>
      <c r="D108" s="239"/>
      <c r="E108" s="75">
        <f>E107+1</f>
        <v>93</v>
      </c>
      <c r="F108" s="82" t="s">
        <v>143</v>
      </c>
      <c r="G108" s="71"/>
      <c r="H108" s="239"/>
      <c r="I108" s="239"/>
      <c r="J108" s="72"/>
      <c r="K108" s="72"/>
      <c r="L108" s="72"/>
      <c r="M108" s="72"/>
      <c r="N108" s="72"/>
      <c r="O108" s="72">
        <v>1</v>
      </c>
      <c r="P108" s="77"/>
      <c r="Q108" s="72">
        <v>0</v>
      </c>
      <c r="R108" s="72">
        <v>1</v>
      </c>
      <c r="S108" s="72">
        <f t="shared" si="40"/>
        <v>2</v>
      </c>
      <c r="T108" s="72">
        <f t="shared" si="40"/>
        <v>3</v>
      </c>
      <c r="U108" s="72">
        <f t="shared" si="40"/>
        <v>4</v>
      </c>
      <c r="V108" s="72">
        <f t="shared" si="40"/>
        <v>5</v>
      </c>
      <c r="W108" s="73"/>
      <c r="X108" s="72">
        <f t="shared" si="23"/>
        <v>0</v>
      </c>
      <c r="Y108" s="72">
        <f t="shared" si="41"/>
        <v>0</v>
      </c>
      <c r="Z108" s="72">
        <f t="shared" si="42"/>
        <v>0</v>
      </c>
      <c r="AA108" s="72">
        <f t="shared" si="43"/>
        <v>0</v>
      </c>
      <c r="AB108" s="72">
        <f t="shared" si="44"/>
        <v>0</v>
      </c>
      <c r="AC108" s="72">
        <f t="shared" si="45"/>
        <v>5</v>
      </c>
      <c r="AD108" s="72">
        <f t="shared" si="46"/>
        <v>5</v>
      </c>
      <c r="AE108" s="233"/>
    </row>
    <row r="109" spans="1:31" s="74" customFormat="1" ht="30" customHeight="1">
      <c r="A109" s="283"/>
      <c r="B109" s="292"/>
      <c r="C109" s="277"/>
      <c r="D109" s="239"/>
      <c r="E109" s="75">
        <f t="shared" ref="E109:E119" si="47">E108+1</f>
        <v>94</v>
      </c>
      <c r="F109" s="82" t="s">
        <v>144</v>
      </c>
      <c r="G109" s="71"/>
      <c r="H109" s="239"/>
      <c r="I109" s="239"/>
      <c r="J109" s="72"/>
      <c r="K109" s="72"/>
      <c r="L109" s="72"/>
      <c r="M109" s="72"/>
      <c r="N109" s="72"/>
      <c r="O109" s="72">
        <v>1</v>
      </c>
      <c r="P109" s="77"/>
      <c r="Q109" s="72">
        <v>0</v>
      </c>
      <c r="R109" s="72">
        <v>1</v>
      </c>
      <c r="S109" s="72">
        <f t="shared" si="40"/>
        <v>2</v>
      </c>
      <c r="T109" s="72">
        <f t="shared" si="40"/>
        <v>3</v>
      </c>
      <c r="U109" s="72">
        <f t="shared" si="40"/>
        <v>4</v>
      </c>
      <c r="V109" s="72">
        <f t="shared" si="40"/>
        <v>5</v>
      </c>
      <c r="W109" s="73"/>
      <c r="X109" s="72">
        <f t="shared" si="23"/>
        <v>0</v>
      </c>
      <c r="Y109" s="72">
        <f t="shared" si="41"/>
        <v>0</v>
      </c>
      <c r="Z109" s="72">
        <f t="shared" si="42"/>
        <v>0</v>
      </c>
      <c r="AA109" s="72">
        <f t="shared" si="43"/>
        <v>0</v>
      </c>
      <c r="AB109" s="72">
        <f t="shared" si="44"/>
        <v>0</v>
      </c>
      <c r="AC109" s="72">
        <f t="shared" si="45"/>
        <v>5</v>
      </c>
      <c r="AD109" s="72">
        <f t="shared" si="46"/>
        <v>5</v>
      </c>
      <c r="AE109" s="233"/>
    </row>
    <row r="110" spans="1:31" s="74" customFormat="1" ht="30" customHeight="1">
      <c r="A110" s="283"/>
      <c r="B110" s="292"/>
      <c r="C110" s="277"/>
      <c r="D110" s="239"/>
      <c r="E110" s="75">
        <f t="shared" si="47"/>
        <v>95</v>
      </c>
      <c r="F110" s="82" t="s">
        <v>145</v>
      </c>
      <c r="G110" s="71"/>
      <c r="H110" s="239"/>
      <c r="I110" s="239"/>
      <c r="J110" s="72"/>
      <c r="K110" s="72"/>
      <c r="L110" s="72"/>
      <c r="M110" s="72"/>
      <c r="N110" s="72"/>
      <c r="O110" s="72">
        <v>1</v>
      </c>
      <c r="P110" s="77"/>
      <c r="Q110" s="72">
        <v>0</v>
      </c>
      <c r="R110" s="72">
        <v>1</v>
      </c>
      <c r="S110" s="72">
        <f t="shared" si="40"/>
        <v>2</v>
      </c>
      <c r="T110" s="72">
        <f t="shared" si="40"/>
        <v>3</v>
      </c>
      <c r="U110" s="72">
        <f t="shared" si="40"/>
        <v>4</v>
      </c>
      <c r="V110" s="72">
        <f t="shared" si="40"/>
        <v>5</v>
      </c>
      <c r="W110" s="73"/>
      <c r="X110" s="72">
        <f t="shared" si="23"/>
        <v>0</v>
      </c>
      <c r="Y110" s="72">
        <f t="shared" si="41"/>
        <v>0</v>
      </c>
      <c r="Z110" s="72">
        <f t="shared" si="42"/>
        <v>0</v>
      </c>
      <c r="AA110" s="72">
        <f t="shared" si="43"/>
        <v>0</v>
      </c>
      <c r="AB110" s="72">
        <f t="shared" si="44"/>
        <v>0</v>
      </c>
      <c r="AC110" s="72">
        <f t="shared" si="45"/>
        <v>5</v>
      </c>
      <c r="AD110" s="72">
        <f t="shared" si="46"/>
        <v>5</v>
      </c>
      <c r="AE110" s="233"/>
    </row>
    <row r="111" spans="1:31" s="74" customFormat="1" ht="30" customHeight="1">
      <c r="A111" s="283"/>
      <c r="B111" s="292"/>
      <c r="C111" s="277"/>
      <c r="D111" s="239"/>
      <c r="E111" s="75">
        <f t="shared" si="47"/>
        <v>96</v>
      </c>
      <c r="F111" s="82" t="s">
        <v>395</v>
      </c>
      <c r="G111" s="71"/>
      <c r="H111" s="239"/>
      <c r="I111" s="239"/>
      <c r="J111" s="72"/>
      <c r="K111" s="72"/>
      <c r="L111" s="72"/>
      <c r="M111" s="72"/>
      <c r="N111" s="72"/>
      <c r="O111" s="72">
        <v>1</v>
      </c>
      <c r="P111" s="77"/>
      <c r="Q111" s="72">
        <v>0</v>
      </c>
      <c r="R111" s="72">
        <v>1</v>
      </c>
      <c r="S111" s="72">
        <f t="shared" si="40"/>
        <v>2</v>
      </c>
      <c r="T111" s="72">
        <f t="shared" si="40"/>
        <v>3</v>
      </c>
      <c r="U111" s="72">
        <f t="shared" si="40"/>
        <v>4</v>
      </c>
      <c r="V111" s="72">
        <f t="shared" si="40"/>
        <v>5</v>
      </c>
      <c r="W111" s="73"/>
      <c r="X111" s="72">
        <f t="shared" si="23"/>
        <v>0</v>
      </c>
      <c r="Y111" s="72">
        <f t="shared" si="41"/>
        <v>0</v>
      </c>
      <c r="Z111" s="72">
        <f t="shared" si="42"/>
        <v>0</v>
      </c>
      <c r="AA111" s="72">
        <f t="shared" si="43"/>
        <v>0</v>
      </c>
      <c r="AB111" s="72">
        <f t="shared" si="44"/>
        <v>0</v>
      </c>
      <c r="AC111" s="72">
        <f t="shared" si="45"/>
        <v>5</v>
      </c>
      <c r="AD111" s="72">
        <f t="shared" si="46"/>
        <v>5</v>
      </c>
      <c r="AE111" s="233"/>
    </row>
    <row r="112" spans="1:31" s="74" customFormat="1" ht="30" customHeight="1">
      <c r="A112" s="283"/>
      <c r="B112" s="292"/>
      <c r="C112" s="277"/>
      <c r="D112" s="239"/>
      <c r="E112" s="75">
        <f t="shared" si="47"/>
        <v>97</v>
      </c>
      <c r="F112" s="82" t="s">
        <v>146</v>
      </c>
      <c r="G112" s="71"/>
      <c r="H112" s="239"/>
      <c r="I112" s="239"/>
      <c r="J112" s="72"/>
      <c r="K112" s="72"/>
      <c r="L112" s="72"/>
      <c r="M112" s="72"/>
      <c r="N112" s="72"/>
      <c r="O112" s="72">
        <v>1</v>
      </c>
      <c r="P112" s="77"/>
      <c r="Q112" s="72">
        <v>0</v>
      </c>
      <c r="R112" s="72">
        <v>1.6</v>
      </c>
      <c r="S112" s="72">
        <f>R112+1.6</f>
        <v>3.2</v>
      </c>
      <c r="T112" s="72">
        <f>S112+1.6</f>
        <v>4.8000000000000007</v>
      </c>
      <c r="U112" s="72">
        <f>T112+1.6</f>
        <v>6.4</v>
      </c>
      <c r="V112" s="72">
        <f>U112+1.6</f>
        <v>8</v>
      </c>
      <c r="W112" s="73"/>
      <c r="X112" s="72">
        <f t="shared" si="23"/>
        <v>0</v>
      </c>
      <c r="Y112" s="72">
        <f t="shared" si="41"/>
        <v>0</v>
      </c>
      <c r="Z112" s="72">
        <f t="shared" si="42"/>
        <v>0</v>
      </c>
      <c r="AA112" s="72">
        <f t="shared" si="43"/>
        <v>0</v>
      </c>
      <c r="AB112" s="72">
        <f t="shared" si="44"/>
        <v>0</v>
      </c>
      <c r="AC112" s="72">
        <f t="shared" si="45"/>
        <v>8</v>
      </c>
      <c r="AD112" s="72">
        <f t="shared" si="46"/>
        <v>8</v>
      </c>
      <c r="AE112" s="233"/>
    </row>
    <row r="113" spans="1:31" s="74" customFormat="1" ht="30" customHeight="1">
      <c r="A113" s="283"/>
      <c r="B113" s="292"/>
      <c r="C113" s="277"/>
      <c r="D113" s="239"/>
      <c r="E113" s="75">
        <f t="shared" si="47"/>
        <v>98</v>
      </c>
      <c r="F113" s="82" t="s">
        <v>147</v>
      </c>
      <c r="G113" s="71"/>
      <c r="H113" s="239"/>
      <c r="I113" s="239"/>
      <c r="J113" s="72"/>
      <c r="K113" s="72"/>
      <c r="L113" s="72"/>
      <c r="M113" s="72"/>
      <c r="N113" s="72"/>
      <c r="O113" s="72">
        <v>1</v>
      </c>
      <c r="P113" s="77"/>
      <c r="Q113" s="72">
        <v>0</v>
      </c>
      <c r="R113" s="72">
        <v>1</v>
      </c>
      <c r="S113" s="72">
        <f t="shared" ref="S113:V119" si="48">R113+1</f>
        <v>2</v>
      </c>
      <c r="T113" s="72">
        <f t="shared" si="48"/>
        <v>3</v>
      </c>
      <c r="U113" s="72">
        <f t="shared" si="48"/>
        <v>4</v>
      </c>
      <c r="V113" s="72">
        <f t="shared" si="48"/>
        <v>5</v>
      </c>
      <c r="W113" s="73"/>
      <c r="X113" s="72">
        <f t="shared" si="23"/>
        <v>0</v>
      </c>
      <c r="Y113" s="72">
        <f t="shared" si="41"/>
        <v>0</v>
      </c>
      <c r="Z113" s="72">
        <f t="shared" si="42"/>
        <v>0</v>
      </c>
      <c r="AA113" s="72">
        <f t="shared" si="43"/>
        <v>0</v>
      </c>
      <c r="AB113" s="72">
        <f t="shared" si="44"/>
        <v>0</v>
      </c>
      <c r="AC113" s="72">
        <f t="shared" si="45"/>
        <v>5</v>
      </c>
      <c r="AD113" s="72">
        <f t="shared" si="46"/>
        <v>5</v>
      </c>
      <c r="AE113" s="233"/>
    </row>
    <row r="114" spans="1:31" s="74" customFormat="1" ht="30" customHeight="1">
      <c r="A114" s="283"/>
      <c r="B114" s="292"/>
      <c r="C114" s="277"/>
      <c r="D114" s="239"/>
      <c r="E114" s="75">
        <f t="shared" si="47"/>
        <v>99</v>
      </c>
      <c r="F114" s="82" t="s">
        <v>148</v>
      </c>
      <c r="G114" s="71"/>
      <c r="H114" s="239"/>
      <c r="I114" s="239"/>
      <c r="J114" s="72"/>
      <c r="K114" s="72"/>
      <c r="L114" s="72"/>
      <c r="M114" s="72"/>
      <c r="N114" s="72"/>
      <c r="O114" s="72">
        <v>1</v>
      </c>
      <c r="P114" s="77"/>
      <c r="Q114" s="72">
        <v>0</v>
      </c>
      <c r="R114" s="72">
        <v>1</v>
      </c>
      <c r="S114" s="72">
        <f t="shared" si="48"/>
        <v>2</v>
      </c>
      <c r="T114" s="72">
        <f t="shared" si="48"/>
        <v>3</v>
      </c>
      <c r="U114" s="72">
        <f t="shared" si="48"/>
        <v>4</v>
      </c>
      <c r="V114" s="72">
        <f t="shared" si="48"/>
        <v>5</v>
      </c>
      <c r="W114" s="73"/>
      <c r="X114" s="72">
        <f t="shared" si="23"/>
        <v>0</v>
      </c>
      <c r="Y114" s="72">
        <f t="shared" si="41"/>
        <v>0</v>
      </c>
      <c r="Z114" s="72">
        <f t="shared" si="42"/>
        <v>0</v>
      </c>
      <c r="AA114" s="72">
        <f t="shared" si="43"/>
        <v>0</v>
      </c>
      <c r="AB114" s="72">
        <f t="shared" si="44"/>
        <v>0</v>
      </c>
      <c r="AC114" s="72">
        <f t="shared" si="45"/>
        <v>5</v>
      </c>
      <c r="AD114" s="72">
        <f t="shared" si="46"/>
        <v>5</v>
      </c>
      <c r="AE114" s="233"/>
    </row>
    <row r="115" spans="1:31" s="74" customFormat="1" ht="30" customHeight="1">
      <c r="A115" s="283"/>
      <c r="B115" s="292"/>
      <c r="C115" s="277"/>
      <c r="D115" s="239"/>
      <c r="E115" s="75">
        <f t="shared" si="47"/>
        <v>100</v>
      </c>
      <c r="F115" s="82" t="s">
        <v>149</v>
      </c>
      <c r="G115" s="71"/>
      <c r="H115" s="239"/>
      <c r="I115" s="239"/>
      <c r="J115" s="72"/>
      <c r="K115" s="72"/>
      <c r="L115" s="72"/>
      <c r="M115" s="72"/>
      <c r="N115" s="72"/>
      <c r="O115" s="72">
        <v>1</v>
      </c>
      <c r="P115" s="77"/>
      <c r="Q115" s="72">
        <v>0</v>
      </c>
      <c r="R115" s="72">
        <v>1</v>
      </c>
      <c r="S115" s="72">
        <f t="shared" si="48"/>
        <v>2</v>
      </c>
      <c r="T115" s="72">
        <f t="shared" si="48"/>
        <v>3</v>
      </c>
      <c r="U115" s="72">
        <f t="shared" si="48"/>
        <v>4</v>
      </c>
      <c r="V115" s="72">
        <f t="shared" si="48"/>
        <v>5</v>
      </c>
      <c r="W115" s="73"/>
      <c r="X115" s="72">
        <f t="shared" si="23"/>
        <v>0</v>
      </c>
      <c r="Y115" s="72">
        <f t="shared" si="41"/>
        <v>0</v>
      </c>
      <c r="Z115" s="72">
        <f t="shared" si="42"/>
        <v>0</v>
      </c>
      <c r="AA115" s="72">
        <f t="shared" si="43"/>
        <v>0</v>
      </c>
      <c r="AB115" s="72">
        <f t="shared" si="44"/>
        <v>0</v>
      </c>
      <c r="AC115" s="72">
        <f t="shared" si="45"/>
        <v>5</v>
      </c>
      <c r="AD115" s="72">
        <f t="shared" si="46"/>
        <v>5</v>
      </c>
      <c r="AE115" s="233"/>
    </row>
    <row r="116" spans="1:31" s="74" customFormat="1" ht="30" customHeight="1">
      <c r="A116" s="283"/>
      <c r="B116" s="292"/>
      <c r="C116" s="277"/>
      <c r="D116" s="239"/>
      <c r="E116" s="75">
        <f t="shared" si="47"/>
        <v>101</v>
      </c>
      <c r="F116" s="82" t="s">
        <v>150</v>
      </c>
      <c r="G116" s="71"/>
      <c r="H116" s="239"/>
      <c r="I116" s="239"/>
      <c r="J116" s="72"/>
      <c r="K116" s="72"/>
      <c r="L116" s="72"/>
      <c r="M116" s="72"/>
      <c r="N116" s="72"/>
      <c r="O116" s="72">
        <v>1</v>
      </c>
      <c r="P116" s="77"/>
      <c r="Q116" s="72">
        <v>0</v>
      </c>
      <c r="R116" s="72">
        <v>1</v>
      </c>
      <c r="S116" s="72">
        <f t="shared" si="48"/>
        <v>2</v>
      </c>
      <c r="T116" s="72">
        <f t="shared" si="48"/>
        <v>3</v>
      </c>
      <c r="U116" s="72">
        <f t="shared" si="48"/>
        <v>4</v>
      </c>
      <c r="V116" s="72">
        <f t="shared" si="48"/>
        <v>5</v>
      </c>
      <c r="W116" s="73"/>
      <c r="X116" s="72">
        <f t="shared" si="23"/>
        <v>0</v>
      </c>
      <c r="Y116" s="72">
        <f t="shared" si="41"/>
        <v>0</v>
      </c>
      <c r="Z116" s="72">
        <f t="shared" si="42"/>
        <v>0</v>
      </c>
      <c r="AA116" s="72">
        <f t="shared" si="43"/>
        <v>0</v>
      </c>
      <c r="AB116" s="72">
        <f t="shared" si="44"/>
        <v>0</v>
      </c>
      <c r="AC116" s="72">
        <f t="shared" si="45"/>
        <v>5</v>
      </c>
      <c r="AD116" s="72">
        <f t="shared" si="46"/>
        <v>5</v>
      </c>
      <c r="AE116" s="233"/>
    </row>
    <row r="117" spans="1:31" s="74" customFormat="1" ht="30" customHeight="1">
      <c r="A117" s="283"/>
      <c r="B117" s="292"/>
      <c r="C117" s="277"/>
      <c r="D117" s="239"/>
      <c r="E117" s="75">
        <f t="shared" si="47"/>
        <v>102</v>
      </c>
      <c r="F117" s="82" t="s">
        <v>151</v>
      </c>
      <c r="G117" s="71"/>
      <c r="H117" s="239"/>
      <c r="I117" s="239"/>
      <c r="J117" s="72"/>
      <c r="K117" s="72"/>
      <c r="L117" s="72"/>
      <c r="M117" s="72"/>
      <c r="N117" s="72"/>
      <c r="O117" s="72">
        <v>1</v>
      </c>
      <c r="P117" s="77"/>
      <c r="Q117" s="72">
        <v>0</v>
      </c>
      <c r="R117" s="72">
        <v>1</v>
      </c>
      <c r="S117" s="72">
        <f t="shared" si="48"/>
        <v>2</v>
      </c>
      <c r="T117" s="72">
        <f t="shared" si="48"/>
        <v>3</v>
      </c>
      <c r="U117" s="72">
        <f t="shared" si="48"/>
        <v>4</v>
      </c>
      <c r="V117" s="72">
        <f t="shared" si="48"/>
        <v>5</v>
      </c>
      <c r="W117" s="73"/>
      <c r="X117" s="72">
        <f t="shared" si="23"/>
        <v>0</v>
      </c>
      <c r="Y117" s="72">
        <f t="shared" si="41"/>
        <v>0</v>
      </c>
      <c r="Z117" s="72">
        <f t="shared" si="42"/>
        <v>0</v>
      </c>
      <c r="AA117" s="72">
        <f t="shared" si="43"/>
        <v>0</v>
      </c>
      <c r="AB117" s="72">
        <f t="shared" si="44"/>
        <v>0</v>
      </c>
      <c r="AC117" s="72">
        <f t="shared" si="45"/>
        <v>5</v>
      </c>
      <c r="AD117" s="72">
        <f t="shared" si="46"/>
        <v>5</v>
      </c>
      <c r="AE117" s="233"/>
    </row>
    <row r="118" spans="1:31" s="74" customFormat="1" ht="30" customHeight="1">
      <c r="A118" s="283"/>
      <c r="B118" s="292"/>
      <c r="C118" s="277"/>
      <c r="D118" s="239"/>
      <c r="E118" s="75">
        <f t="shared" si="47"/>
        <v>103</v>
      </c>
      <c r="F118" s="82" t="s">
        <v>152</v>
      </c>
      <c r="G118" s="71"/>
      <c r="H118" s="239"/>
      <c r="I118" s="239"/>
      <c r="J118" s="72"/>
      <c r="K118" s="72"/>
      <c r="L118" s="72"/>
      <c r="M118" s="72"/>
      <c r="N118" s="72"/>
      <c r="O118" s="72">
        <v>1</v>
      </c>
      <c r="P118" s="77"/>
      <c r="Q118" s="72">
        <v>0</v>
      </c>
      <c r="R118" s="72">
        <v>1</v>
      </c>
      <c r="S118" s="72">
        <f t="shared" si="48"/>
        <v>2</v>
      </c>
      <c r="T118" s="72">
        <f t="shared" si="48"/>
        <v>3</v>
      </c>
      <c r="U118" s="72">
        <f t="shared" si="48"/>
        <v>4</v>
      </c>
      <c r="V118" s="72">
        <f t="shared" si="48"/>
        <v>5</v>
      </c>
      <c r="W118" s="73"/>
      <c r="X118" s="72">
        <f t="shared" si="23"/>
        <v>0</v>
      </c>
      <c r="Y118" s="72">
        <f t="shared" si="41"/>
        <v>0</v>
      </c>
      <c r="Z118" s="72">
        <f t="shared" si="42"/>
        <v>0</v>
      </c>
      <c r="AA118" s="72">
        <f t="shared" si="43"/>
        <v>0</v>
      </c>
      <c r="AB118" s="72">
        <f t="shared" si="44"/>
        <v>0</v>
      </c>
      <c r="AC118" s="72">
        <f t="shared" si="45"/>
        <v>5</v>
      </c>
      <c r="AD118" s="72">
        <f t="shared" si="46"/>
        <v>5</v>
      </c>
      <c r="AE118" s="233"/>
    </row>
    <row r="119" spans="1:31" s="74" customFormat="1" ht="42.75" customHeight="1">
      <c r="A119" s="284"/>
      <c r="B119" s="293"/>
      <c r="C119" s="278"/>
      <c r="D119" s="240"/>
      <c r="E119" s="75">
        <f t="shared" si="47"/>
        <v>104</v>
      </c>
      <c r="F119" s="82" t="s">
        <v>153</v>
      </c>
      <c r="G119" s="71"/>
      <c r="H119" s="240"/>
      <c r="I119" s="240"/>
      <c r="J119" s="72"/>
      <c r="K119" s="72"/>
      <c r="L119" s="72"/>
      <c r="M119" s="72"/>
      <c r="N119" s="72"/>
      <c r="O119" s="72">
        <v>1</v>
      </c>
      <c r="P119" s="77"/>
      <c r="Q119" s="72">
        <v>0</v>
      </c>
      <c r="R119" s="72">
        <v>1</v>
      </c>
      <c r="S119" s="72">
        <f t="shared" si="48"/>
        <v>2</v>
      </c>
      <c r="T119" s="72">
        <f t="shared" si="48"/>
        <v>3</v>
      </c>
      <c r="U119" s="72">
        <f t="shared" si="48"/>
        <v>4</v>
      </c>
      <c r="V119" s="72">
        <f t="shared" si="48"/>
        <v>5</v>
      </c>
      <c r="W119" s="73"/>
      <c r="X119" s="72">
        <f t="shared" si="23"/>
        <v>0</v>
      </c>
      <c r="Y119" s="72">
        <f t="shared" si="41"/>
        <v>0</v>
      </c>
      <c r="Z119" s="72">
        <f t="shared" si="42"/>
        <v>0</v>
      </c>
      <c r="AA119" s="72">
        <f t="shared" si="43"/>
        <v>0</v>
      </c>
      <c r="AB119" s="72">
        <f t="shared" si="44"/>
        <v>0</v>
      </c>
      <c r="AC119" s="72">
        <f t="shared" si="45"/>
        <v>5</v>
      </c>
      <c r="AD119" s="72">
        <f t="shared" si="46"/>
        <v>5</v>
      </c>
      <c r="AE119" s="234"/>
    </row>
    <row r="120" spans="1:31" s="86" customFormat="1" ht="33.75" customHeight="1">
      <c r="A120" s="235" t="s">
        <v>13</v>
      </c>
      <c r="B120" s="236"/>
      <c r="C120" s="236"/>
      <c r="D120" s="236"/>
      <c r="E120" s="236"/>
      <c r="F120" s="236"/>
      <c r="G120" s="236"/>
      <c r="H120" s="236"/>
      <c r="I120" s="236"/>
      <c r="J120" s="236"/>
      <c r="K120" s="236"/>
      <c r="L120" s="236"/>
      <c r="M120" s="236"/>
      <c r="N120" s="236"/>
      <c r="O120" s="236"/>
      <c r="P120" s="236"/>
      <c r="Q120" s="236"/>
      <c r="R120" s="236"/>
      <c r="S120" s="236"/>
      <c r="T120" s="236"/>
      <c r="U120" s="236"/>
      <c r="V120" s="236"/>
      <c r="W120" s="236"/>
      <c r="X120" s="236"/>
      <c r="Y120" s="236"/>
      <c r="Z120" s="236"/>
      <c r="AA120" s="236"/>
      <c r="AB120" s="236"/>
      <c r="AC120" s="236"/>
      <c r="AD120" s="236"/>
      <c r="AE120" s="68">
        <f>SUM(AE5:AE119)</f>
        <v>590</v>
      </c>
    </row>
    <row r="121" spans="1:31" s="74" customFormat="1" ht="36.75" customHeight="1">
      <c r="A121" s="273">
        <v>2</v>
      </c>
      <c r="B121" s="241" t="s">
        <v>154</v>
      </c>
      <c r="C121" s="285"/>
      <c r="D121" s="238" t="s">
        <v>155</v>
      </c>
      <c r="E121" s="247" t="s">
        <v>156</v>
      </c>
      <c r="F121" s="248"/>
      <c r="G121" s="71"/>
      <c r="H121" s="238" t="s">
        <v>467</v>
      </c>
      <c r="I121" s="238" t="s">
        <v>372</v>
      </c>
      <c r="J121" s="230"/>
      <c r="K121" s="230"/>
      <c r="L121" s="230"/>
      <c r="M121" s="230"/>
      <c r="N121" s="230"/>
      <c r="O121" s="231"/>
      <c r="P121" s="77"/>
      <c r="Q121" s="229"/>
      <c r="R121" s="230"/>
      <c r="S121" s="230"/>
      <c r="T121" s="230"/>
      <c r="U121" s="230"/>
      <c r="V121" s="231"/>
      <c r="W121" s="73"/>
      <c r="X121" s="229"/>
      <c r="Y121" s="230"/>
      <c r="Z121" s="230"/>
      <c r="AA121" s="230"/>
      <c r="AB121" s="230"/>
      <c r="AC121" s="231"/>
      <c r="AD121" s="94"/>
      <c r="AE121" s="95"/>
    </row>
    <row r="122" spans="1:31" s="74" customFormat="1" ht="30" customHeight="1">
      <c r="A122" s="274"/>
      <c r="B122" s="242"/>
      <c r="C122" s="286"/>
      <c r="D122" s="239"/>
      <c r="E122" s="75">
        <v>1</v>
      </c>
      <c r="F122" s="82" t="s">
        <v>396</v>
      </c>
      <c r="G122" s="71"/>
      <c r="H122" s="239"/>
      <c r="I122" s="239"/>
      <c r="J122" s="72"/>
      <c r="K122" s="72"/>
      <c r="L122" s="72"/>
      <c r="M122" s="72"/>
      <c r="N122" s="72"/>
      <c r="O122" s="72">
        <v>1</v>
      </c>
      <c r="P122" s="77"/>
      <c r="Q122" s="72">
        <v>0</v>
      </c>
      <c r="R122" s="72">
        <v>2.6</v>
      </c>
      <c r="S122" s="72">
        <f t="shared" ref="S122:V123" si="49">R122+2.6</f>
        <v>5.2</v>
      </c>
      <c r="T122" s="72">
        <f t="shared" si="49"/>
        <v>7.8000000000000007</v>
      </c>
      <c r="U122" s="72">
        <f t="shared" si="49"/>
        <v>10.4</v>
      </c>
      <c r="V122" s="72">
        <f t="shared" si="49"/>
        <v>13</v>
      </c>
      <c r="W122" s="73"/>
      <c r="X122" s="72">
        <f t="shared" si="23"/>
        <v>0</v>
      </c>
      <c r="Y122" s="72">
        <f t="shared" si="41"/>
        <v>0</v>
      </c>
      <c r="Z122" s="72">
        <f t="shared" si="42"/>
        <v>0</v>
      </c>
      <c r="AA122" s="72">
        <f t="shared" si="43"/>
        <v>0</v>
      </c>
      <c r="AB122" s="72">
        <f t="shared" si="44"/>
        <v>0</v>
      </c>
      <c r="AC122" s="72">
        <f t="shared" si="45"/>
        <v>13</v>
      </c>
      <c r="AD122" s="72">
        <f t="shared" si="46"/>
        <v>13</v>
      </c>
      <c r="AE122" s="232">
        <f>SUM(AD122:AD135)</f>
        <v>139</v>
      </c>
    </row>
    <row r="123" spans="1:31" s="74" customFormat="1" ht="30" customHeight="1">
      <c r="A123" s="274"/>
      <c r="B123" s="242"/>
      <c r="C123" s="286"/>
      <c r="D123" s="239"/>
      <c r="E123" s="75">
        <f>E122+1</f>
        <v>2</v>
      </c>
      <c r="F123" s="82" t="s">
        <v>397</v>
      </c>
      <c r="G123" s="71"/>
      <c r="H123" s="239"/>
      <c r="I123" s="239"/>
      <c r="J123" s="72"/>
      <c r="K123" s="72"/>
      <c r="L123" s="72"/>
      <c r="M123" s="72"/>
      <c r="N123" s="72"/>
      <c r="O123" s="72">
        <v>1</v>
      </c>
      <c r="P123" s="77"/>
      <c r="Q123" s="72">
        <v>0</v>
      </c>
      <c r="R123" s="72">
        <v>2.6</v>
      </c>
      <c r="S123" s="72">
        <f t="shared" si="49"/>
        <v>5.2</v>
      </c>
      <c r="T123" s="72">
        <f t="shared" si="49"/>
        <v>7.8000000000000007</v>
      </c>
      <c r="U123" s="72">
        <f t="shared" si="49"/>
        <v>10.4</v>
      </c>
      <c r="V123" s="72">
        <f t="shared" si="49"/>
        <v>13</v>
      </c>
      <c r="W123" s="73"/>
      <c r="X123" s="72">
        <f t="shared" ref="X123:X180" si="50">J123*Q123</f>
        <v>0</v>
      </c>
      <c r="Y123" s="72">
        <f t="shared" si="41"/>
        <v>0</v>
      </c>
      <c r="Z123" s="72">
        <f t="shared" si="42"/>
        <v>0</v>
      </c>
      <c r="AA123" s="72">
        <f t="shared" si="43"/>
        <v>0</v>
      </c>
      <c r="AB123" s="72">
        <f t="shared" si="44"/>
        <v>0</v>
      </c>
      <c r="AC123" s="72">
        <f t="shared" si="45"/>
        <v>13</v>
      </c>
      <c r="AD123" s="72">
        <f t="shared" si="46"/>
        <v>13</v>
      </c>
      <c r="AE123" s="233"/>
    </row>
    <row r="124" spans="1:31" s="74" customFormat="1" ht="30" customHeight="1">
      <c r="A124" s="274"/>
      <c r="B124" s="242"/>
      <c r="C124" s="286"/>
      <c r="D124" s="239"/>
      <c r="E124" s="75">
        <f t="shared" ref="E124:E135" si="51">E123+1</f>
        <v>3</v>
      </c>
      <c r="F124" s="82" t="s">
        <v>398</v>
      </c>
      <c r="G124" s="71"/>
      <c r="H124" s="239"/>
      <c r="I124" s="239"/>
      <c r="J124" s="72"/>
      <c r="K124" s="72"/>
      <c r="L124" s="72"/>
      <c r="M124" s="72"/>
      <c r="N124" s="72"/>
      <c r="O124" s="72">
        <v>1</v>
      </c>
      <c r="P124" s="77"/>
      <c r="Q124" s="72">
        <v>0</v>
      </c>
      <c r="R124" s="72">
        <v>1</v>
      </c>
      <c r="S124" s="72">
        <f>R124+1</f>
        <v>2</v>
      </c>
      <c r="T124" s="72">
        <f>S124+1</f>
        <v>3</v>
      </c>
      <c r="U124" s="72">
        <f>T124+1</f>
        <v>4</v>
      </c>
      <c r="V124" s="72">
        <f>U124+1</f>
        <v>5</v>
      </c>
      <c r="W124" s="73"/>
      <c r="X124" s="72">
        <f t="shared" si="50"/>
        <v>0</v>
      </c>
      <c r="Y124" s="72">
        <f t="shared" si="41"/>
        <v>0</v>
      </c>
      <c r="Z124" s="72">
        <f t="shared" si="42"/>
        <v>0</v>
      </c>
      <c r="AA124" s="72">
        <f t="shared" si="43"/>
        <v>0</v>
      </c>
      <c r="AB124" s="72">
        <f t="shared" si="44"/>
        <v>0</v>
      </c>
      <c r="AC124" s="72">
        <f t="shared" si="45"/>
        <v>5</v>
      </c>
      <c r="AD124" s="72">
        <f t="shared" si="46"/>
        <v>5</v>
      </c>
      <c r="AE124" s="233"/>
    </row>
    <row r="125" spans="1:31" s="74" customFormat="1" ht="30" customHeight="1">
      <c r="A125" s="274"/>
      <c r="B125" s="242"/>
      <c r="C125" s="286"/>
      <c r="D125" s="239"/>
      <c r="E125" s="75">
        <f t="shared" si="51"/>
        <v>4</v>
      </c>
      <c r="F125" s="82" t="s">
        <v>399</v>
      </c>
      <c r="G125" s="71"/>
      <c r="H125" s="239"/>
      <c r="I125" s="239"/>
      <c r="J125" s="72"/>
      <c r="K125" s="72"/>
      <c r="L125" s="72"/>
      <c r="M125" s="72"/>
      <c r="N125" s="72"/>
      <c r="O125" s="72">
        <v>1</v>
      </c>
      <c r="P125" s="77"/>
      <c r="Q125" s="72">
        <v>0</v>
      </c>
      <c r="R125" s="72">
        <v>2.6</v>
      </c>
      <c r="S125" s="72">
        <f t="shared" ref="S125:V130" si="52">R125+2.6</f>
        <v>5.2</v>
      </c>
      <c r="T125" s="72">
        <f t="shared" si="52"/>
        <v>7.8000000000000007</v>
      </c>
      <c r="U125" s="72">
        <f t="shared" si="52"/>
        <v>10.4</v>
      </c>
      <c r="V125" s="72">
        <f t="shared" si="52"/>
        <v>13</v>
      </c>
      <c r="W125" s="73"/>
      <c r="X125" s="72">
        <f t="shared" si="50"/>
        <v>0</v>
      </c>
      <c r="Y125" s="72">
        <f t="shared" si="41"/>
        <v>0</v>
      </c>
      <c r="Z125" s="72">
        <f t="shared" si="42"/>
        <v>0</v>
      </c>
      <c r="AA125" s="72">
        <f t="shared" si="43"/>
        <v>0</v>
      </c>
      <c r="AB125" s="72">
        <f t="shared" si="44"/>
        <v>0</v>
      </c>
      <c r="AC125" s="72">
        <f t="shared" si="45"/>
        <v>13</v>
      </c>
      <c r="AD125" s="72">
        <f t="shared" si="46"/>
        <v>13</v>
      </c>
      <c r="AE125" s="233"/>
    </row>
    <row r="126" spans="1:31" s="74" customFormat="1" ht="30" customHeight="1">
      <c r="A126" s="274"/>
      <c r="B126" s="242"/>
      <c r="C126" s="286"/>
      <c r="D126" s="239"/>
      <c r="E126" s="75">
        <f t="shared" si="51"/>
        <v>5</v>
      </c>
      <c r="F126" s="82" t="s">
        <v>400</v>
      </c>
      <c r="G126" s="71"/>
      <c r="H126" s="239"/>
      <c r="I126" s="239"/>
      <c r="J126" s="72"/>
      <c r="K126" s="72"/>
      <c r="L126" s="72"/>
      <c r="M126" s="72"/>
      <c r="N126" s="72"/>
      <c r="O126" s="72">
        <v>1</v>
      </c>
      <c r="P126" s="77"/>
      <c r="Q126" s="72">
        <v>0</v>
      </c>
      <c r="R126" s="72">
        <v>2.6</v>
      </c>
      <c r="S126" s="72">
        <f t="shared" si="52"/>
        <v>5.2</v>
      </c>
      <c r="T126" s="72">
        <f t="shared" si="52"/>
        <v>7.8000000000000007</v>
      </c>
      <c r="U126" s="72">
        <f t="shared" si="52"/>
        <v>10.4</v>
      </c>
      <c r="V126" s="72">
        <f t="shared" si="52"/>
        <v>13</v>
      </c>
      <c r="W126" s="73"/>
      <c r="X126" s="72">
        <f t="shared" si="50"/>
        <v>0</v>
      </c>
      <c r="Y126" s="72">
        <f t="shared" si="41"/>
        <v>0</v>
      </c>
      <c r="Z126" s="72">
        <f t="shared" si="42"/>
        <v>0</v>
      </c>
      <c r="AA126" s="72">
        <f t="shared" si="43"/>
        <v>0</v>
      </c>
      <c r="AB126" s="72">
        <f t="shared" si="44"/>
        <v>0</v>
      </c>
      <c r="AC126" s="72">
        <f t="shared" si="45"/>
        <v>13</v>
      </c>
      <c r="AD126" s="72">
        <f t="shared" si="46"/>
        <v>13</v>
      </c>
      <c r="AE126" s="233"/>
    </row>
    <row r="127" spans="1:31" s="74" customFormat="1" ht="30" customHeight="1">
      <c r="A127" s="274"/>
      <c r="B127" s="242"/>
      <c r="C127" s="286"/>
      <c r="D127" s="239"/>
      <c r="E127" s="75">
        <f t="shared" si="51"/>
        <v>6</v>
      </c>
      <c r="F127" s="82" t="s">
        <v>401</v>
      </c>
      <c r="G127" s="71"/>
      <c r="H127" s="239"/>
      <c r="I127" s="239"/>
      <c r="J127" s="72"/>
      <c r="K127" s="72"/>
      <c r="L127" s="72"/>
      <c r="M127" s="72"/>
      <c r="N127" s="72"/>
      <c r="O127" s="72">
        <v>1</v>
      </c>
      <c r="P127" s="77"/>
      <c r="Q127" s="72">
        <v>0</v>
      </c>
      <c r="R127" s="72">
        <v>2.6</v>
      </c>
      <c r="S127" s="72">
        <f t="shared" si="52"/>
        <v>5.2</v>
      </c>
      <c r="T127" s="72">
        <f t="shared" si="52"/>
        <v>7.8000000000000007</v>
      </c>
      <c r="U127" s="72">
        <f t="shared" si="52"/>
        <v>10.4</v>
      </c>
      <c r="V127" s="72">
        <f t="shared" si="52"/>
        <v>13</v>
      </c>
      <c r="W127" s="73"/>
      <c r="X127" s="72">
        <f t="shared" si="50"/>
        <v>0</v>
      </c>
      <c r="Y127" s="72">
        <f t="shared" si="41"/>
        <v>0</v>
      </c>
      <c r="Z127" s="72">
        <f t="shared" si="42"/>
        <v>0</v>
      </c>
      <c r="AA127" s="72">
        <f t="shared" si="43"/>
        <v>0</v>
      </c>
      <c r="AB127" s="72">
        <f t="shared" si="44"/>
        <v>0</v>
      </c>
      <c r="AC127" s="72">
        <f t="shared" si="45"/>
        <v>13</v>
      </c>
      <c r="AD127" s="72">
        <f t="shared" si="46"/>
        <v>13</v>
      </c>
      <c r="AE127" s="233"/>
    </row>
    <row r="128" spans="1:31" s="74" customFormat="1" ht="36">
      <c r="A128" s="274"/>
      <c r="B128" s="242"/>
      <c r="C128" s="286"/>
      <c r="D128" s="239"/>
      <c r="E128" s="75">
        <f t="shared" si="51"/>
        <v>7</v>
      </c>
      <c r="F128" s="82" t="s">
        <v>426</v>
      </c>
      <c r="G128" s="71"/>
      <c r="H128" s="239"/>
      <c r="I128" s="239"/>
      <c r="J128" s="72"/>
      <c r="K128" s="72"/>
      <c r="L128" s="72"/>
      <c r="M128" s="72"/>
      <c r="N128" s="72"/>
      <c r="O128" s="72">
        <v>1</v>
      </c>
      <c r="P128" s="77"/>
      <c r="Q128" s="72">
        <v>0</v>
      </c>
      <c r="R128" s="72">
        <v>2.6</v>
      </c>
      <c r="S128" s="72">
        <f t="shared" si="52"/>
        <v>5.2</v>
      </c>
      <c r="T128" s="72">
        <f t="shared" si="52"/>
        <v>7.8000000000000007</v>
      </c>
      <c r="U128" s="72">
        <f t="shared" si="52"/>
        <v>10.4</v>
      </c>
      <c r="V128" s="72">
        <f t="shared" si="52"/>
        <v>13</v>
      </c>
      <c r="W128" s="73"/>
      <c r="X128" s="72">
        <f t="shared" si="50"/>
        <v>0</v>
      </c>
      <c r="Y128" s="72">
        <f t="shared" si="41"/>
        <v>0</v>
      </c>
      <c r="Z128" s="72">
        <f t="shared" si="42"/>
        <v>0</v>
      </c>
      <c r="AA128" s="72">
        <f t="shared" si="43"/>
        <v>0</v>
      </c>
      <c r="AB128" s="72">
        <f t="shared" si="44"/>
        <v>0</v>
      </c>
      <c r="AC128" s="72">
        <f t="shared" si="45"/>
        <v>13</v>
      </c>
      <c r="AD128" s="72">
        <f t="shared" si="46"/>
        <v>13</v>
      </c>
      <c r="AE128" s="233"/>
    </row>
    <row r="129" spans="1:33" s="74" customFormat="1" ht="60">
      <c r="A129" s="274"/>
      <c r="B129" s="242"/>
      <c r="C129" s="286"/>
      <c r="D129" s="239"/>
      <c r="E129" s="75">
        <f t="shared" si="51"/>
        <v>8</v>
      </c>
      <c r="F129" s="82" t="s">
        <v>468</v>
      </c>
      <c r="G129" s="71"/>
      <c r="H129" s="239"/>
      <c r="I129" s="239"/>
      <c r="J129" s="72"/>
      <c r="K129" s="72"/>
      <c r="L129" s="72"/>
      <c r="M129" s="72"/>
      <c r="N129" s="72"/>
      <c r="O129" s="72">
        <v>1</v>
      </c>
      <c r="P129" s="77"/>
      <c r="Q129" s="72">
        <v>0</v>
      </c>
      <c r="R129" s="72">
        <v>2.6</v>
      </c>
      <c r="S129" s="72">
        <f t="shared" si="52"/>
        <v>5.2</v>
      </c>
      <c r="T129" s="72">
        <f t="shared" si="52"/>
        <v>7.8000000000000007</v>
      </c>
      <c r="U129" s="72">
        <f t="shared" si="52"/>
        <v>10.4</v>
      </c>
      <c r="V129" s="72">
        <f t="shared" si="52"/>
        <v>13</v>
      </c>
      <c r="W129" s="73"/>
      <c r="X129" s="72">
        <f t="shared" si="50"/>
        <v>0</v>
      </c>
      <c r="Y129" s="72">
        <f t="shared" si="41"/>
        <v>0</v>
      </c>
      <c r="Z129" s="72">
        <f t="shared" si="42"/>
        <v>0</v>
      </c>
      <c r="AA129" s="72">
        <f t="shared" si="43"/>
        <v>0</v>
      </c>
      <c r="AB129" s="72">
        <f t="shared" si="44"/>
        <v>0</v>
      </c>
      <c r="AC129" s="72">
        <f t="shared" si="45"/>
        <v>13</v>
      </c>
      <c r="AD129" s="72">
        <f t="shared" si="46"/>
        <v>13</v>
      </c>
      <c r="AE129" s="233"/>
    </row>
    <row r="130" spans="1:33" s="74" customFormat="1" ht="36">
      <c r="A130" s="274"/>
      <c r="B130" s="242"/>
      <c r="C130" s="286"/>
      <c r="D130" s="239"/>
      <c r="E130" s="75">
        <f t="shared" si="51"/>
        <v>9</v>
      </c>
      <c r="F130" s="82" t="s">
        <v>427</v>
      </c>
      <c r="G130" s="71"/>
      <c r="H130" s="239"/>
      <c r="I130" s="239"/>
      <c r="J130" s="72"/>
      <c r="K130" s="72"/>
      <c r="L130" s="72"/>
      <c r="M130" s="72"/>
      <c r="N130" s="72"/>
      <c r="O130" s="72">
        <v>1</v>
      </c>
      <c r="P130" s="77"/>
      <c r="Q130" s="72">
        <v>0</v>
      </c>
      <c r="R130" s="72">
        <v>2.6</v>
      </c>
      <c r="S130" s="72">
        <f t="shared" si="52"/>
        <v>5.2</v>
      </c>
      <c r="T130" s="72">
        <f t="shared" si="52"/>
        <v>7.8000000000000007</v>
      </c>
      <c r="U130" s="72">
        <f t="shared" si="52"/>
        <v>10.4</v>
      </c>
      <c r="V130" s="72">
        <f t="shared" si="52"/>
        <v>13</v>
      </c>
      <c r="W130" s="73"/>
      <c r="X130" s="72">
        <f t="shared" si="50"/>
        <v>0</v>
      </c>
      <c r="Y130" s="72">
        <f t="shared" si="41"/>
        <v>0</v>
      </c>
      <c r="Z130" s="72">
        <f t="shared" si="42"/>
        <v>0</v>
      </c>
      <c r="AA130" s="72">
        <f t="shared" si="43"/>
        <v>0</v>
      </c>
      <c r="AB130" s="72">
        <f t="shared" si="44"/>
        <v>0</v>
      </c>
      <c r="AC130" s="72">
        <f t="shared" si="45"/>
        <v>13</v>
      </c>
      <c r="AD130" s="72">
        <f t="shared" si="46"/>
        <v>13</v>
      </c>
      <c r="AE130" s="233"/>
    </row>
    <row r="131" spans="1:33" s="74" customFormat="1" ht="30" customHeight="1">
      <c r="A131" s="274"/>
      <c r="B131" s="242"/>
      <c r="C131" s="286"/>
      <c r="D131" s="239"/>
      <c r="E131" s="75">
        <f t="shared" si="51"/>
        <v>10</v>
      </c>
      <c r="F131" s="82" t="s">
        <v>402</v>
      </c>
      <c r="G131" s="71"/>
      <c r="H131" s="239"/>
      <c r="I131" s="239"/>
      <c r="J131" s="72"/>
      <c r="K131" s="72"/>
      <c r="L131" s="72"/>
      <c r="M131" s="72"/>
      <c r="N131" s="72"/>
      <c r="O131" s="72">
        <v>1</v>
      </c>
      <c r="P131" s="77"/>
      <c r="Q131" s="72">
        <v>0</v>
      </c>
      <c r="R131" s="72">
        <v>1</v>
      </c>
      <c r="S131" s="72">
        <f>R131+1</f>
        <v>2</v>
      </c>
      <c r="T131" s="72">
        <f>S131+1</f>
        <v>3</v>
      </c>
      <c r="U131" s="72">
        <f>T131+1</f>
        <v>4</v>
      </c>
      <c r="V131" s="72">
        <f>U131+1</f>
        <v>5</v>
      </c>
      <c r="W131" s="73"/>
      <c r="X131" s="72">
        <f t="shared" si="50"/>
        <v>0</v>
      </c>
      <c r="Y131" s="72">
        <f t="shared" si="41"/>
        <v>0</v>
      </c>
      <c r="Z131" s="72">
        <f t="shared" si="42"/>
        <v>0</v>
      </c>
      <c r="AA131" s="72">
        <f t="shared" si="43"/>
        <v>0</v>
      </c>
      <c r="AB131" s="72">
        <f t="shared" si="44"/>
        <v>0</v>
      </c>
      <c r="AC131" s="72">
        <f t="shared" si="45"/>
        <v>5</v>
      </c>
      <c r="AD131" s="72">
        <f t="shared" si="46"/>
        <v>5</v>
      </c>
      <c r="AE131" s="233"/>
    </row>
    <row r="132" spans="1:33" s="74" customFormat="1" ht="30" customHeight="1">
      <c r="A132" s="274"/>
      <c r="B132" s="242"/>
      <c r="C132" s="286"/>
      <c r="D132" s="239"/>
      <c r="E132" s="75">
        <f t="shared" si="51"/>
        <v>11</v>
      </c>
      <c r="F132" s="82" t="s">
        <v>428</v>
      </c>
      <c r="G132" s="71"/>
      <c r="H132" s="239"/>
      <c r="I132" s="239"/>
      <c r="J132" s="72"/>
      <c r="K132" s="72"/>
      <c r="L132" s="72"/>
      <c r="M132" s="72"/>
      <c r="N132" s="72"/>
      <c r="O132" s="72">
        <v>1</v>
      </c>
      <c r="P132" s="77"/>
      <c r="Q132" s="72">
        <v>0</v>
      </c>
      <c r="R132" s="72">
        <v>2</v>
      </c>
      <c r="S132" s="72">
        <f>R132+2</f>
        <v>4</v>
      </c>
      <c r="T132" s="72">
        <f>S132+2</f>
        <v>6</v>
      </c>
      <c r="U132" s="72">
        <f>T132+2</f>
        <v>8</v>
      </c>
      <c r="V132" s="72">
        <f>U132+2</f>
        <v>10</v>
      </c>
      <c r="W132" s="73"/>
      <c r="X132" s="72">
        <f t="shared" si="50"/>
        <v>0</v>
      </c>
      <c r="Y132" s="72">
        <f t="shared" si="41"/>
        <v>0</v>
      </c>
      <c r="Z132" s="72">
        <f t="shared" si="42"/>
        <v>0</v>
      </c>
      <c r="AA132" s="72">
        <f t="shared" si="43"/>
        <v>0</v>
      </c>
      <c r="AB132" s="72">
        <f t="shared" si="44"/>
        <v>0</v>
      </c>
      <c r="AC132" s="72">
        <f t="shared" si="45"/>
        <v>10</v>
      </c>
      <c r="AD132" s="72">
        <f t="shared" si="46"/>
        <v>10</v>
      </c>
      <c r="AE132" s="233"/>
    </row>
    <row r="133" spans="1:33" s="74" customFormat="1" ht="30" customHeight="1">
      <c r="A133" s="274"/>
      <c r="B133" s="242"/>
      <c r="C133" s="286"/>
      <c r="D133" s="239"/>
      <c r="E133" s="75">
        <f t="shared" si="51"/>
        <v>12</v>
      </c>
      <c r="F133" s="82" t="s">
        <v>469</v>
      </c>
      <c r="G133" s="71"/>
      <c r="H133" s="239"/>
      <c r="I133" s="239"/>
      <c r="J133" s="72"/>
      <c r="K133" s="72"/>
      <c r="L133" s="72"/>
      <c r="M133" s="72"/>
      <c r="N133" s="72"/>
      <c r="O133" s="72">
        <v>1</v>
      </c>
      <c r="P133" s="77"/>
      <c r="Q133" s="72">
        <v>0</v>
      </c>
      <c r="R133" s="72">
        <v>1</v>
      </c>
      <c r="S133" s="72">
        <f t="shared" ref="S133:V135" si="53">R133+1</f>
        <v>2</v>
      </c>
      <c r="T133" s="72">
        <f t="shared" si="53"/>
        <v>3</v>
      </c>
      <c r="U133" s="72">
        <f t="shared" si="53"/>
        <v>4</v>
      </c>
      <c r="V133" s="72">
        <f t="shared" si="53"/>
        <v>5</v>
      </c>
      <c r="W133" s="73"/>
      <c r="X133" s="72">
        <f t="shared" si="50"/>
        <v>0</v>
      </c>
      <c r="Y133" s="72">
        <f t="shared" si="41"/>
        <v>0</v>
      </c>
      <c r="Z133" s="72">
        <f t="shared" si="42"/>
        <v>0</v>
      </c>
      <c r="AA133" s="72">
        <f t="shared" si="43"/>
        <v>0</v>
      </c>
      <c r="AB133" s="72">
        <f t="shared" si="44"/>
        <v>0</v>
      </c>
      <c r="AC133" s="72">
        <f t="shared" si="45"/>
        <v>5</v>
      </c>
      <c r="AD133" s="72">
        <f t="shared" si="46"/>
        <v>5</v>
      </c>
      <c r="AE133" s="233"/>
    </row>
    <row r="134" spans="1:33" s="74" customFormat="1" ht="30" customHeight="1">
      <c r="A134" s="274"/>
      <c r="B134" s="242"/>
      <c r="C134" s="286"/>
      <c r="D134" s="239"/>
      <c r="E134" s="75">
        <f t="shared" si="51"/>
        <v>13</v>
      </c>
      <c r="F134" s="82" t="s">
        <v>403</v>
      </c>
      <c r="G134" s="71"/>
      <c r="H134" s="239"/>
      <c r="I134" s="239"/>
      <c r="J134" s="72"/>
      <c r="K134" s="72"/>
      <c r="L134" s="72"/>
      <c r="M134" s="72"/>
      <c r="N134" s="72"/>
      <c r="O134" s="72">
        <v>1</v>
      </c>
      <c r="P134" s="77"/>
      <c r="Q134" s="72">
        <v>0</v>
      </c>
      <c r="R134" s="72">
        <v>1</v>
      </c>
      <c r="S134" s="72">
        <f t="shared" si="53"/>
        <v>2</v>
      </c>
      <c r="T134" s="72">
        <f t="shared" si="53"/>
        <v>3</v>
      </c>
      <c r="U134" s="72">
        <f t="shared" si="53"/>
        <v>4</v>
      </c>
      <c r="V134" s="72">
        <f t="shared" si="53"/>
        <v>5</v>
      </c>
      <c r="W134" s="73"/>
      <c r="X134" s="72">
        <f t="shared" si="50"/>
        <v>0</v>
      </c>
      <c r="Y134" s="72">
        <f t="shared" si="41"/>
        <v>0</v>
      </c>
      <c r="Z134" s="72">
        <f t="shared" si="42"/>
        <v>0</v>
      </c>
      <c r="AA134" s="72">
        <f t="shared" si="43"/>
        <v>0</v>
      </c>
      <c r="AB134" s="72">
        <f t="shared" si="44"/>
        <v>0</v>
      </c>
      <c r="AC134" s="72">
        <f t="shared" si="45"/>
        <v>5</v>
      </c>
      <c r="AD134" s="72">
        <f t="shared" si="46"/>
        <v>5</v>
      </c>
      <c r="AE134" s="233"/>
    </row>
    <row r="135" spans="1:33" s="74" customFormat="1" ht="28.5" customHeight="1">
      <c r="A135" s="274"/>
      <c r="B135" s="242"/>
      <c r="C135" s="286"/>
      <c r="D135" s="239"/>
      <c r="E135" s="75">
        <f t="shared" si="51"/>
        <v>14</v>
      </c>
      <c r="F135" s="82" t="s">
        <v>470</v>
      </c>
      <c r="G135" s="71"/>
      <c r="H135" s="240"/>
      <c r="I135" s="239"/>
      <c r="J135" s="72"/>
      <c r="K135" s="72"/>
      <c r="L135" s="72"/>
      <c r="M135" s="72"/>
      <c r="N135" s="72"/>
      <c r="O135" s="72">
        <v>1</v>
      </c>
      <c r="P135" s="77"/>
      <c r="Q135" s="72">
        <v>0</v>
      </c>
      <c r="R135" s="72">
        <v>1</v>
      </c>
      <c r="S135" s="72">
        <f t="shared" si="53"/>
        <v>2</v>
      </c>
      <c r="T135" s="72">
        <f t="shared" si="53"/>
        <v>3</v>
      </c>
      <c r="U135" s="72">
        <f t="shared" si="53"/>
        <v>4</v>
      </c>
      <c r="V135" s="72">
        <f t="shared" si="53"/>
        <v>5</v>
      </c>
      <c r="W135" s="73"/>
      <c r="X135" s="72">
        <f t="shared" si="50"/>
        <v>0</v>
      </c>
      <c r="Y135" s="72">
        <f t="shared" si="41"/>
        <v>0</v>
      </c>
      <c r="Z135" s="72">
        <f t="shared" si="42"/>
        <v>0</v>
      </c>
      <c r="AA135" s="72">
        <f t="shared" si="43"/>
        <v>0</v>
      </c>
      <c r="AB135" s="72">
        <f t="shared" si="44"/>
        <v>0</v>
      </c>
      <c r="AC135" s="72">
        <f t="shared" si="45"/>
        <v>5</v>
      </c>
      <c r="AD135" s="72">
        <f t="shared" si="46"/>
        <v>5</v>
      </c>
      <c r="AE135" s="234"/>
    </row>
    <row r="136" spans="1:33" s="74" customFormat="1" ht="31.5">
      <c r="A136" s="274"/>
      <c r="B136" s="242"/>
      <c r="C136" s="286"/>
      <c r="D136" s="239"/>
      <c r="E136" s="247" t="s">
        <v>416</v>
      </c>
      <c r="F136" s="248"/>
      <c r="G136" s="87" t="s">
        <v>418</v>
      </c>
      <c r="H136" s="238" t="s">
        <v>419</v>
      </c>
      <c r="I136" s="239"/>
      <c r="J136" s="230"/>
      <c r="K136" s="230"/>
      <c r="L136" s="230"/>
      <c r="M136" s="230"/>
      <c r="N136" s="230"/>
      <c r="O136" s="231"/>
      <c r="P136" s="77"/>
      <c r="Q136" s="229"/>
      <c r="R136" s="230"/>
      <c r="S136" s="230"/>
      <c r="T136" s="230"/>
      <c r="U136" s="230"/>
      <c r="V136" s="231"/>
      <c r="W136" s="73"/>
      <c r="X136" s="229"/>
      <c r="Y136" s="230"/>
      <c r="Z136" s="230"/>
      <c r="AA136" s="230"/>
      <c r="AB136" s="230"/>
      <c r="AC136" s="231"/>
      <c r="AD136" s="96"/>
      <c r="AE136" s="96"/>
    </row>
    <row r="137" spans="1:33" s="74" customFormat="1" ht="37.5" customHeight="1">
      <c r="A137" s="274"/>
      <c r="B137" s="242"/>
      <c r="C137" s="286"/>
      <c r="D137" s="239"/>
      <c r="E137" s="75">
        <v>16</v>
      </c>
      <c r="F137" s="82" t="s">
        <v>417</v>
      </c>
      <c r="G137" s="87" t="s">
        <v>418</v>
      </c>
      <c r="H137" s="240"/>
      <c r="I137" s="239"/>
      <c r="J137" s="72"/>
      <c r="K137" s="72"/>
      <c r="L137" s="72"/>
      <c r="M137" s="72"/>
      <c r="N137" s="72"/>
      <c r="O137" s="72">
        <v>1</v>
      </c>
      <c r="P137" s="77"/>
      <c r="Q137" s="72">
        <v>0</v>
      </c>
      <c r="R137" s="72">
        <v>1</v>
      </c>
      <c r="S137" s="72">
        <f>R137+1</f>
        <v>2</v>
      </c>
      <c r="T137" s="72">
        <f>S137+1</f>
        <v>3</v>
      </c>
      <c r="U137" s="72">
        <f>T137+1</f>
        <v>4</v>
      </c>
      <c r="V137" s="72">
        <f>U137+1</f>
        <v>5</v>
      </c>
      <c r="W137" s="73"/>
      <c r="X137" s="72">
        <f t="shared" si="50"/>
        <v>0</v>
      </c>
      <c r="Y137" s="72">
        <f t="shared" ref="Y137" si="54">K137*R137</f>
        <v>0</v>
      </c>
      <c r="Z137" s="72">
        <f t="shared" ref="Z137" si="55">L137*S137</f>
        <v>0</v>
      </c>
      <c r="AA137" s="72">
        <f t="shared" ref="AA137" si="56">M137*T137</f>
        <v>0</v>
      </c>
      <c r="AB137" s="72">
        <f t="shared" ref="AB137" si="57">N137*U137</f>
        <v>0</v>
      </c>
      <c r="AC137" s="72">
        <f t="shared" ref="AC137" si="58">O137*V137</f>
        <v>5</v>
      </c>
      <c r="AD137" s="72">
        <f t="shared" ref="AD137" si="59">X137+Y137+Z137+AA137+AB137+AC137</f>
        <v>5</v>
      </c>
      <c r="AE137" s="80">
        <f>AD137</f>
        <v>5</v>
      </c>
      <c r="AG137" s="86"/>
    </row>
    <row r="138" spans="1:33" s="74" customFormat="1" ht="39.75" customHeight="1">
      <c r="A138" s="274"/>
      <c r="B138" s="242"/>
      <c r="C138" s="286"/>
      <c r="D138" s="239"/>
      <c r="E138" s="247" t="s">
        <v>157</v>
      </c>
      <c r="F138" s="248"/>
      <c r="G138" s="71"/>
      <c r="H138" s="238" t="s">
        <v>158</v>
      </c>
      <c r="I138" s="239"/>
      <c r="J138" s="230"/>
      <c r="K138" s="230"/>
      <c r="L138" s="230"/>
      <c r="M138" s="230"/>
      <c r="N138" s="230"/>
      <c r="O138" s="231"/>
      <c r="P138" s="77"/>
      <c r="Q138" s="229"/>
      <c r="R138" s="230"/>
      <c r="S138" s="230"/>
      <c r="T138" s="230"/>
      <c r="U138" s="230"/>
      <c r="V138" s="231"/>
      <c r="W138" s="73"/>
      <c r="X138" s="229"/>
      <c r="Y138" s="230"/>
      <c r="Z138" s="230"/>
      <c r="AA138" s="230"/>
      <c r="AB138" s="230"/>
      <c r="AC138" s="231"/>
      <c r="AD138" s="94"/>
      <c r="AE138" s="95"/>
    </row>
    <row r="139" spans="1:33" s="74" customFormat="1" ht="30" customHeight="1">
      <c r="A139" s="274"/>
      <c r="B139" s="242"/>
      <c r="C139" s="286"/>
      <c r="D139" s="239"/>
      <c r="E139" s="75">
        <v>17</v>
      </c>
      <c r="F139" s="82" t="s">
        <v>159</v>
      </c>
      <c r="G139" s="71"/>
      <c r="H139" s="239"/>
      <c r="I139" s="239"/>
      <c r="J139" s="72"/>
      <c r="K139" s="72"/>
      <c r="L139" s="72"/>
      <c r="M139" s="72"/>
      <c r="N139" s="72"/>
      <c r="O139" s="72">
        <v>1</v>
      </c>
      <c r="P139" s="77"/>
      <c r="Q139" s="72">
        <v>0</v>
      </c>
      <c r="R139" s="72">
        <v>2</v>
      </c>
      <c r="S139" s="72">
        <f t="shared" ref="S139:V140" si="60">R139+2</f>
        <v>4</v>
      </c>
      <c r="T139" s="72">
        <f t="shared" si="60"/>
        <v>6</v>
      </c>
      <c r="U139" s="72">
        <f t="shared" si="60"/>
        <v>8</v>
      </c>
      <c r="V139" s="72">
        <f t="shared" si="60"/>
        <v>10</v>
      </c>
      <c r="W139" s="73"/>
      <c r="X139" s="72">
        <f t="shared" si="50"/>
        <v>0</v>
      </c>
      <c r="Y139" s="72">
        <f t="shared" si="41"/>
        <v>0</v>
      </c>
      <c r="Z139" s="72">
        <f t="shared" si="42"/>
        <v>0</v>
      </c>
      <c r="AA139" s="72">
        <f t="shared" si="43"/>
        <v>0</v>
      </c>
      <c r="AB139" s="72">
        <f t="shared" si="44"/>
        <v>0</v>
      </c>
      <c r="AC139" s="72">
        <f t="shared" si="45"/>
        <v>10</v>
      </c>
      <c r="AD139" s="72">
        <f t="shared" si="46"/>
        <v>10</v>
      </c>
      <c r="AE139" s="232">
        <f>SUM(AD139:AD141)</f>
        <v>25</v>
      </c>
    </row>
    <row r="140" spans="1:33" s="74" customFormat="1" ht="90" customHeight="1">
      <c r="A140" s="274"/>
      <c r="B140" s="242"/>
      <c r="C140" s="286"/>
      <c r="D140" s="239"/>
      <c r="E140" s="75">
        <f>E139+1</f>
        <v>18</v>
      </c>
      <c r="F140" s="82" t="s">
        <v>160</v>
      </c>
      <c r="G140" s="71"/>
      <c r="H140" s="239"/>
      <c r="I140" s="239"/>
      <c r="J140" s="72"/>
      <c r="K140" s="72"/>
      <c r="L140" s="72"/>
      <c r="M140" s="72"/>
      <c r="N140" s="72"/>
      <c r="O140" s="72">
        <v>1</v>
      </c>
      <c r="P140" s="77"/>
      <c r="Q140" s="72">
        <v>0</v>
      </c>
      <c r="R140" s="72">
        <v>2</v>
      </c>
      <c r="S140" s="72">
        <f t="shared" si="60"/>
        <v>4</v>
      </c>
      <c r="T140" s="72">
        <f t="shared" si="60"/>
        <v>6</v>
      </c>
      <c r="U140" s="72">
        <f t="shared" si="60"/>
        <v>8</v>
      </c>
      <c r="V140" s="72">
        <f t="shared" si="60"/>
        <v>10</v>
      </c>
      <c r="W140" s="73"/>
      <c r="X140" s="72">
        <f t="shared" si="50"/>
        <v>0</v>
      </c>
      <c r="Y140" s="72">
        <f t="shared" si="41"/>
        <v>0</v>
      </c>
      <c r="Z140" s="72">
        <f t="shared" si="42"/>
        <v>0</v>
      </c>
      <c r="AA140" s="72">
        <f t="shared" si="43"/>
        <v>0</v>
      </c>
      <c r="AB140" s="72">
        <f t="shared" si="44"/>
        <v>0</v>
      </c>
      <c r="AC140" s="72">
        <f t="shared" si="45"/>
        <v>10</v>
      </c>
      <c r="AD140" s="72">
        <f t="shared" si="46"/>
        <v>10</v>
      </c>
      <c r="AE140" s="233"/>
    </row>
    <row r="141" spans="1:33" s="74" customFormat="1" ht="84">
      <c r="A141" s="274"/>
      <c r="B141" s="242"/>
      <c r="C141" s="286"/>
      <c r="D141" s="239"/>
      <c r="E141" s="75">
        <f>E140+1</f>
        <v>19</v>
      </c>
      <c r="F141" s="82" t="s">
        <v>471</v>
      </c>
      <c r="G141" s="71"/>
      <c r="H141" s="240"/>
      <c r="I141" s="239"/>
      <c r="J141" s="72"/>
      <c r="K141" s="72"/>
      <c r="L141" s="72"/>
      <c r="M141" s="72"/>
      <c r="N141" s="72"/>
      <c r="O141" s="72">
        <v>1</v>
      </c>
      <c r="P141" s="77"/>
      <c r="Q141" s="72">
        <v>0</v>
      </c>
      <c r="R141" s="72">
        <v>1</v>
      </c>
      <c r="S141" s="72">
        <f>R141+1</f>
        <v>2</v>
      </c>
      <c r="T141" s="72">
        <f>S141+1</f>
        <v>3</v>
      </c>
      <c r="U141" s="72">
        <f>T141+1</f>
        <v>4</v>
      </c>
      <c r="V141" s="72">
        <f>U141+1</f>
        <v>5</v>
      </c>
      <c r="W141" s="73"/>
      <c r="X141" s="72">
        <f t="shared" si="50"/>
        <v>0</v>
      </c>
      <c r="Y141" s="72">
        <f t="shared" si="41"/>
        <v>0</v>
      </c>
      <c r="Z141" s="72">
        <f t="shared" si="42"/>
        <v>0</v>
      </c>
      <c r="AA141" s="72">
        <f t="shared" si="43"/>
        <v>0</v>
      </c>
      <c r="AB141" s="72">
        <f t="shared" si="44"/>
        <v>0</v>
      </c>
      <c r="AC141" s="72">
        <f t="shared" si="45"/>
        <v>5</v>
      </c>
      <c r="AD141" s="72">
        <f t="shared" si="46"/>
        <v>5</v>
      </c>
      <c r="AE141" s="234"/>
    </row>
    <row r="142" spans="1:33" s="74" customFormat="1" ht="30" customHeight="1">
      <c r="A142" s="274"/>
      <c r="B142" s="242"/>
      <c r="C142" s="286"/>
      <c r="D142" s="239"/>
      <c r="E142" s="247" t="s">
        <v>161</v>
      </c>
      <c r="F142" s="248"/>
      <c r="G142" s="71"/>
      <c r="H142" s="238" t="s">
        <v>158</v>
      </c>
      <c r="I142" s="239"/>
      <c r="J142" s="230"/>
      <c r="K142" s="230"/>
      <c r="L142" s="230"/>
      <c r="M142" s="230"/>
      <c r="N142" s="230"/>
      <c r="O142" s="231"/>
      <c r="P142" s="77"/>
      <c r="Q142" s="229"/>
      <c r="R142" s="230"/>
      <c r="S142" s="230"/>
      <c r="T142" s="230"/>
      <c r="U142" s="230"/>
      <c r="V142" s="231"/>
      <c r="W142" s="73"/>
      <c r="X142" s="229"/>
      <c r="Y142" s="230"/>
      <c r="Z142" s="230"/>
      <c r="AA142" s="230"/>
      <c r="AB142" s="230"/>
      <c r="AC142" s="231"/>
      <c r="AD142" s="94"/>
      <c r="AE142" s="95"/>
    </row>
    <row r="143" spans="1:33" s="74" customFormat="1" ht="30" customHeight="1">
      <c r="A143" s="274"/>
      <c r="B143" s="242"/>
      <c r="C143" s="286"/>
      <c r="D143" s="239"/>
      <c r="E143" s="75">
        <v>21</v>
      </c>
      <c r="F143" s="82" t="s">
        <v>162</v>
      </c>
      <c r="G143" s="71"/>
      <c r="H143" s="240"/>
      <c r="I143" s="239"/>
      <c r="J143" s="72"/>
      <c r="K143" s="72"/>
      <c r="L143" s="72"/>
      <c r="M143" s="72"/>
      <c r="N143" s="72"/>
      <c r="O143" s="72">
        <v>1</v>
      </c>
      <c r="P143" s="77"/>
      <c r="Q143" s="72">
        <v>0</v>
      </c>
      <c r="R143" s="72">
        <v>2</v>
      </c>
      <c r="S143" s="72">
        <f>R143+2</f>
        <v>4</v>
      </c>
      <c r="T143" s="72">
        <f>S143+2</f>
        <v>6</v>
      </c>
      <c r="U143" s="72">
        <f>T143+2</f>
        <v>8</v>
      </c>
      <c r="V143" s="72">
        <f>U143+2</f>
        <v>10</v>
      </c>
      <c r="W143" s="73"/>
      <c r="X143" s="72">
        <f t="shared" si="50"/>
        <v>0</v>
      </c>
      <c r="Y143" s="72">
        <f t="shared" si="21"/>
        <v>0</v>
      </c>
      <c r="Z143" s="72">
        <f t="shared" si="21"/>
        <v>0</v>
      </c>
      <c r="AA143" s="72">
        <f t="shared" si="21"/>
        <v>0</v>
      </c>
      <c r="AB143" s="72">
        <f t="shared" si="31"/>
        <v>0</v>
      </c>
      <c r="AC143" s="72">
        <f t="shared" si="22"/>
        <v>10</v>
      </c>
      <c r="AD143" s="72">
        <f t="shared" si="24"/>
        <v>10</v>
      </c>
      <c r="AE143" s="80">
        <f>AD143</f>
        <v>10</v>
      </c>
    </row>
    <row r="144" spans="1:33" s="74" customFormat="1" ht="30" customHeight="1">
      <c r="A144" s="274"/>
      <c r="B144" s="242"/>
      <c r="C144" s="286"/>
      <c r="D144" s="239"/>
      <c r="E144" s="247" t="s">
        <v>163</v>
      </c>
      <c r="F144" s="248"/>
      <c r="G144" s="71"/>
      <c r="H144" s="238" t="s">
        <v>164</v>
      </c>
      <c r="I144" s="239"/>
      <c r="J144" s="230"/>
      <c r="K144" s="230"/>
      <c r="L144" s="230"/>
      <c r="M144" s="230"/>
      <c r="N144" s="230"/>
      <c r="O144" s="231"/>
      <c r="P144" s="77"/>
      <c r="Q144" s="229"/>
      <c r="R144" s="230"/>
      <c r="S144" s="230"/>
      <c r="T144" s="230"/>
      <c r="U144" s="230"/>
      <c r="V144" s="231"/>
      <c r="W144" s="73"/>
      <c r="X144" s="229"/>
      <c r="Y144" s="230"/>
      <c r="Z144" s="230"/>
      <c r="AA144" s="230"/>
      <c r="AB144" s="230"/>
      <c r="AC144" s="231"/>
      <c r="AD144" s="94"/>
      <c r="AE144" s="95"/>
    </row>
    <row r="145" spans="1:31" s="74" customFormat="1" ht="30" customHeight="1">
      <c r="A145" s="274"/>
      <c r="B145" s="242"/>
      <c r="C145" s="286"/>
      <c r="D145" s="239"/>
      <c r="E145" s="75">
        <v>22</v>
      </c>
      <c r="F145" s="82" t="s">
        <v>404</v>
      </c>
      <c r="G145" s="71"/>
      <c r="H145" s="239"/>
      <c r="I145" s="239"/>
      <c r="J145" s="72"/>
      <c r="K145" s="72"/>
      <c r="L145" s="72"/>
      <c r="M145" s="72"/>
      <c r="N145" s="72"/>
      <c r="O145" s="72">
        <v>1</v>
      </c>
      <c r="P145" s="77"/>
      <c r="Q145" s="72">
        <v>0</v>
      </c>
      <c r="R145" s="72">
        <v>2.6</v>
      </c>
      <c r="S145" s="72">
        <f t="shared" ref="S145:V146" si="61">R145+2.6</f>
        <v>5.2</v>
      </c>
      <c r="T145" s="72">
        <f t="shared" si="61"/>
        <v>7.8000000000000007</v>
      </c>
      <c r="U145" s="72">
        <f t="shared" si="61"/>
        <v>10.4</v>
      </c>
      <c r="V145" s="72">
        <f t="shared" si="61"/>
        <v>13</v>
      </c>
      <c r="W145" s="73"/>
      <c r="X145" s="72">
        <f t="shared" si="50"/>
        <v>0</v>
      </c>
      <c r="Y145" s="72">
        <f t="shared" si="21"/>
        <v>0</v>
      </c>
      <c r="Z145" s="72">
        <f t="shared" si="21"/>
        <v>0</v>
      </c>
      <c r="AA145" s="72">
        <f t="shared" si="21"/>
        <v>0</v>
      </c>
      <c r="AB145" s="72">
        <f t="shared" si="31"/>
        <v>0</v>
      </c>
      <c r="AC145" s="72">
        <f t="shared" si="22"/>
        <v>13</v>
      </c>
      <c r="AD145" s="72">
        <f t="shared" si="24"/>
        <v>13</v>
      </c>
      <c r="AE145" s="232">
        <f>SUM(AD145:AD158)</f>
        <v>151</v>
      </c>
    </row>
    <row r="146" spans="1:31" s="74" customFormat="1" ht="30" customHeight="1">
      <c r="A146" s="274"/>
      <c r="B146" s="242"/>
      <c r="C146" s="286"/>
      <c r="D146" s="239"/>
      <c r="E146" s="75">
        <f>E145+1</f>
        <v>23</v>
      </c>
      <c r="F146" s="82" t="s">
        <v>397</v>
      </c>
      <c r="G146" s="71"/>
      <c r="H146" s="239"/>
      <c r="I146" s="239"/>
      <c r="J146" s="72"/>
      <c r="K146" s="72"/>
      <c r="L146" s="72"/>
      <c r="M146" s="72"/>
      <c r="N146" s="72"/>
      <c r="O146" s="72">
        <v>1</v>
      </c>
      <c r="P146" s="77"/>
      <c r="Q146" s="72">
        <v>0</v>
      </c>
      <c r="R146" s="72">
        <v>2.6</v>
      </c>
      <c r="S146" s="72">
        <f t="shared" si="61"/>
        <v>5.2</v>
      </c>
      <c r="T146" s="72">
        <f t="shared" si="61"/>
        <v>7.8000000000000007</v>
      </c>
      <c r="U146" s="72">
        <f t="shared" si="61"/>
        <v>10.4</v>
      </c>
      <c r="V146" s="72">
        <f t="shared" si="61"/>
        <v>13</v>
      </c>
      <c r="W146" s="73"/>
      <c r="X146" s="72">
        <f t="shared" si="50"/>
        <v>0</v>
      </c>
      <c r="Y146" s="72">
        <f t="shared" si="21"/>
        <v>0</v>
      </c>
      <c r="Z146" s="72">
        <f t="shared" si="21"/>
        <v>0</v>
      </c>
      <c r="AA146" s="72">
        <f t="shared" si="21"/>
        <v>0</v>
      </c>
      <c r="AB146" s="72">
        <f t="shared" si="31"/>
        <v>0</v>
      </c>
      <c r="AC146" s="72">
        <f t="shared" si="22"/>
        <v>13</v>
      </c>
      <c r="AD146" s="72">
        <f t="shared" si="24"/>
        <v>13</v>
      </c>
      <c r="AE146" s="233"/>
    </row>
    <row r="147" spans="1:31" s="74" customFormat="1" ht="30" customHeight="1">
      <c r="A147" s="274"/>
      <c r="B147" s="242"/>
      <c r="C147" s="286"/>
      <c r="D147" s="239"/>
      <c r="E147" s="75">
        <f t="shared" ref="E147:E158" si="62">E146+1</f>
        <v>24</v>
      </c>
      <c r="F147" s="82" t="s">
        <v>398</v>
      </c>
      <c r="G147" s="71"/>
      <c r="H147" s="239"/>
      <c r="I147" s="239"/>
      <c r="J147" s="72"/>
      <c r="K147" s="72"/>
      <c r="L147" s="72"/>
      <c r="M147" s="72"/>
      <c r="N147" s="72"/>
      <c r="O147" s="72">
        <v>1</v>
      </c>
      <c r="P147" s="77"/>
      <c r="Q147" s="72">
        <v>0</v>
      </c>
      <c r="R147" s="72">
        <v>1</v>
      </c>
      <c r="S147" s="72">
        <f>R147+1</f>
        <v>2</v>
      </c>
      <c r="T147" s="72">
        <f>S147+1</f>
        <v>3</v>
      </c>
      <c r="U147" s="72">
        <f>T147+1</f>
        <v>4</v>
      </c>
      <c r="V147" s="72">
        <f>U147+1</f>
        <v>5</v>
      </c>
      <c r="W147" s="73"/>
      <c r="X147" s="72">
        <f t="shared" si="50"/>
        <v>0</v>
      </c>
      <c r="Y147" s="72">
        <f t="shared" si="21"/>
        <v>0</v>
      </c>
      <c r="Z147" s="72">
        <f t="shared" si="21"/>
        <v>0</v>
      </c>
      <c r="AA147" s="72">
        <f t="shared" si="21"/>
        <v>0</v>
      </c>
      <c r="AB147" s="72">
        <f t="shared" si="31"/>
        <v>0</v>
      </c>
      <c r="AC147" s="72">
        <f t="shared" si="22"/>
        <v>5</v>
      </c>
      <c r="AD147" s="72">
        <f t="shared" si="24"/>
        <v>5</v>
      </c>
      <c r="AE147" s="233"/>
    </row>
    <row r="148" spans="1:31" s="74" customFormat="1" ht="30" customHeight="1">
      <c r="A148" s="274"/>
      <c r="B148" s="242"/>
      <c r="C148" s="286"/>
      <c r="D148" s="239"/>
      <c r="E148" s="75">
        <f t="shared" si="62"/>
        <v>25</v>
      </c>
      <c r="F148" s="82" t="s">
        <v>405</v>
      </c>
      <c r="G148" s="71"/>
      <c r="H148" s="239"/>
      <c r="I148" s="239"/>
      <c r="J148" s="72"/>
      <c r="K148" s="72"/>
      <c r="L148" s="72"/>
      <c r="M148" s="72"/>
      <c r="N148" s="72"/>
      <c r="O148" s="72">
        <v>1</v>
      </c>
      <c r="P148" s="77"/>
      <c r="Q148" s="72">
        <v>0</v>
      </c>
      <c r="R148" s="72">
        <v>2.6</v>
      </c>
      <c r="S148" s="72">
        <f t="shared" ref="S148:V153" si="63">R148+2.6</f>
        <v>5.2</v>
      </c>
      <c r="T148" s="72">
        <f t="shared" si="63"/>
        <v>7.8000000000000007</v>
      </c>
      <c r="U148" s="72">
        <f t="shared" si="63"/>
        <v>10.4</v>
      </c>
      <c r="V148" s="72">
        <f t="shared" si="63"/>
        <v>13</v>
      </c>
      <c r="W148" s="73"/>
      <c r="X148" s="72">
        <f t="shared" si="50"/>
        <v>0</v>
      </c>
      <c r="Y148" s="72">
        <f t="shared" si="21"/>
        <v>0</v>
      </c>
      <c r="Z148" s="72">
        <f t="shared" si="21"/>
        <v>0</v>
      </c>
      <c r="AA148" s="72">
        <f t="shared" si="21"/>
        <v>0</v>
      </c>
      <c r="AB148" s="72">
        <f t="shared" si="31"/>
        <v>0</v>
      </c>
      <c r="AC148" s="72">
        <f t="shared" si="22"/>
        <v>13</v>
      </c>
      <c r="AD148" s="72">
        <f t="shared" si="24"/>
        <v>13</v>
      </c>
      <c r="AE148" s="233"/>
    </row>
    <row r="149" spans="1:31" s="74" customFormat="1" ht="30" customHeight="1">
      <c r="A149" s="274"/>
      <c r="B149" s="242"/>
      <c r="C149" s="286"/>
      <c r="D149" s="239"/>
      <c r="E149" s="75">
        <f t="shared" si="62"/>
        <v>26</v>
      </c>
      <c r="F149" s="82" t="s">
        <v>400</v>
      </c>
      <c r="G149" s="71"/>
      <c r="H149" s="239"/>
      <c r="I149" s="239"/>
      <c r="J149" s="72"/>
      <c r="K149" s="72"/>
      <c r="L149" s="72"/>
      <c r="M149" s="72"/>
      <c r="N149" s="72"/>
      <c r="O149" s="72">
        <v>1</v>
      </c>
      <c r="P149" s="77"/>
      <c r="Q149" s="72">
        <v>0</v>
      </c>
      <c r="R149" s="72">
        <v>2.6</v>
      </c>
      <c r="S149" s="72">
        <f t="shared" si="63"/>
        <v>5.2</v>
      </c>
      <c r="T149" s="72">
        <f t="shared" si="63"/>
        <v>7.8000000000000007</v>
      </c>
      <c r="U149" s="72">
        <f t="shared" si="63"/>
        <v>10.4</v>
      </c>
      <c r="V149" s="72">
        <f t="shared" si="63"/>
        <v>13</v>
      </c>
      <c r="W149" s="73"/>
      <c r="X149" s="72">
        <f t="shared" si="50"/>
        <v>0</v>
      </c>
      <c r="Y149" s="72">
        <f t="shared" si="21"/>
        <v>0</v>
      </c>
      <c r="Z149" s="72">
        <f t="shared" si="21"/>
        <v>0</v>
      </c>
      <c r="AA149" s="72">
        <f t="shared" si="21"/>
        <v>0</v>
      </c>
      <c r="AB149" s="72">
        <f t="shared" si="31"/>
        <v>0</v>
      </c>
      <c r="AC149" s="72">
        <f t="shared" si="22"/>
        <v>13</v>
      </c>
      <c r="AD149" s="72">
        <f t="shared" si="24"/>
        <v>13</v>
      </c>
      <c r="AE149" s="233"/>
    </row>
    <row r="150" spans="1:31" s="74" customFormat="1" ht="30" customHeight="1">
      <c r="A150" s="274"/>
      <c r="B150" s="242"/>
      <c r="C150" s="286"/>
      <c r="D150" s="239"/>
      <c r="E150" s="75">
        <f t="shared" si="62"/>
        <v>27</v>
      </c>
      <c r="F150" s="82" t="s">
        <v>401</v>
      </c>
      <c r="G150" s="71"/>
      <c r="H150" s="239"/>
      <c r="I150" s="239"/>
      <c r="J150" s="72"/>
      <c r="K150" s="72"/>
      <c r="L150" s="72"/>
      <c r="M150" s="72"/>
      <c r="N150" s="72"/>
      <c r="O150" s="72">
        <v>1</v>
      </c>
      <c r="P150" s="77"/>
      <c r="Q150" s="72">
        <v>0</v>
      </c>
      <c r="R150" s="72">
        <v>2.6</v>
      </c>
      <c r="S150" s="72">
        <f t="shared" si="63"/>
        <v>5.2</v>
      </c>
      <c r="T150" s="72">
        <f t="shared" si="63"/>
        <v>7.8000000000000007</v>
      </c>
      <c r="U150" s="72">
        <f t="shared" si="63"/>
        <v>10.4</v>
      </c>
      <c r="V150" s="72">
        <f t="shared" si="63"/>
        <v>13</v>
      </c>
      <c r="W150" s="73"/>
      <c r="X150" s="72">
        <f t="shared" si="50"/>
        <v>0</v>
      </c>
      <c r="Y150" s="72">
        <f t="shared" si="21"/>
        <v>0</v>
      </c>
      <c r="Z150" s="72">
        <f t="shared" si="21"/>
        <v>0</v>
      </c>
      <c r="AA150" s="72">
        <f t="shared" si="21"/>
        <v>0</v>
      </c>
      <c r="AB150" s="72">
        <f t="shared" si="31"/>
        <v>0</v>
      </c>
      <c r="AC150" s="72">
        <f t="shared" si="22"/>
        <v>13</v>
      </c>
      <c r="AD150" s="72">
        <f t="shared" si="24"/>
        <v>13</v>
      </c>
      <c r="AE150" s="233"/>
    </row>
    <row r="151" spans="1:31" s="74" customFormat="1" ht="36">
      <c r="A151" s="274"/>
      <c r="B151" s="242"/>
      <c r="C151" s="286"/>
      <c r="D151" s="239"/>
      <c r="E151" s="75">
        <f t="shared" si="62"/>
        <v>28</v>
      </c>
      <c r="F151" s="82" t="s">
        <v>429</v>
      </c>
      <c r="G151" s="71"/>
      <c r="H151" s="239"/>
      <c r="I151" s="239"/>
      <c r="J151" s="72"/>
      <c r="K151" s="72"/>
      <c r="L151" s="72"/>
      <c r="M151" s="72"/>
      <c r="N151" s="72"/>
      <c r="O151" s="72">
        <v>1</v>
      </c>
      <c r="P151" s="77"/>
      <c r="Q151" s="72">
        <v>0</v>
      </c>
      <c r="R151" s="72">
        <v>2.6</v>
      </c>
      <c r="S151" s="72">
        <f t="shared" si="63"/>
        <v>5.2</v>
      </c>
      <c r="T151" s="72">
        <f t="shared" si="63"/>
        <v>7.8000000000000007</v>
      </c>
      <c r="U151" s="72">
        <f t="shared" si="63"/>
        <v>10.4</v>
      </c>
      <c r="V151" s="72">
        <f t="shared" si="63"/>
        <v>13</v>
      </c>
      <c r="W151" s="73"/>
      <c r="X151" s="72">
        <f t="shared" si="50"/>
        <v>0</v>
      </c>
      <c r="Y151" s="72">
        <f t="shared" ref="Y151:Y157" si="64">K151*R151</f>
        <v>0</v>
      </c>
      <c r="Z151" s="72">
        <f t="shared" ref="Z151:Z157" si="65">L151*S151</f>
        <v>0</v>
      </c>
      <c r="AA151" s="72">
        <f t="shared" ref="AA151:AA157" si="66">M151*T151</f>
        <v>0</v>
      </c>
      <c r="AB151" s="72">
        <f t="shared" ref="AB151:AB157" si="67">N151*U151</f>
        <v>0</v>
      </c>
      <c r="AC151" s="72">
        <f t="shared" ref="AC151:AC157" si="68">O151*V151</f>
        <v>13</v>
      </c>
      <c r="AD151" s="72">
        <f t="shared" ref="AD151:AD157" si="69">X151+Y151+Z151+AA151+AB151+AC151</f>
        <v>13</v>
      </c>
      <c r="AE151" s="233"/>
    </row>
    <row r="152" spans="1:31" s="74" customFormat="1" ht="60">
      <c r="A152" s="274"/>
      <c r="B152" s="242"/>
      <c r="C152" s="286"/>
      <c r="D152" s="239"/>
      <c r="E152" s="75">
        <f t="shared" si="62"/>
        <v>29</v>
      </c>
      <c r="F152" s="82" t="s">
        <v>468</v>
      </c>
      <c r="G152" s="71"/>
      <c r="H152" s="239"/>
      <c r="I152" s="239"/>
      <c r="J152" s="72"/>
      <c r="K152" s="72"/>
      <c r="L152" s="72"/>
      <c r="M152" s="72"/>
      <c r="N152" s="72"/>
      <c r="O152" s="72">
        <v>1</v>
      </c>
      <c r="P152" s="77"/>
      <c r="Q152" s="72">
        <v>0</v>
      </c>
      <c r="R152" s="72">
        <v>2.6</v>
      </c>
      <c r="S152" s="72">
        <f t="shared" si="63"/>
        <v>5.2</v>
      </c>
      <c r="T152" s="72">
        <f t="shared" si="63"/>
        <v>7.8000000000000007</v>
      </c>
      <c r="U152" s="72">
        <f t="shared" si="63"/>
        <v>10.4</v>
      </c>
      <c r="V152" s="72">
        <f t="shared" si="63"/>
        <v>13</v>
      </c>
      <c r="W152" s="73"/>
      <c r="X152" s="72">
        <f t="shared" si="50"/>
        <v>0</v>
      </c>
      <c r="Y152" s="72">
        <f t="shared" si="64"/>
        <v>0</v>
      </c>
      <c r="Z152" s="72">
        <f t="shared" si="65"/>
        <v>0</v>
      </c>
      <c r="AA152" s="72">
        <f t="shared" si="66"/>
        <v>0</v>
      </c>
      <c r="AB152" s="72">
        <f t="shared" si="67"/>
        <v>0</v>
      </c>
      <c r="AC152" s="72">
        <f t="shared" si="68"/>
        <v>13</v>
      </c>
      <c r="AD152" s="72">
        <f t="shared" si="69"/>
        <v>13</v>
      </c>
      <c r="AE152" s="233"/>
    </row>
    <row r="153" spans="1:31" s="74" customFormat="1" ht="36">
      <c r="A153" s="274"/>
      <c r="B153" s="242"/>
      <c r="C153" s="286"/>
      <c r="D153" s="239"/>
      <c r="E153" s="75">
        <f t="shared" si="62"/>
        <v>30</v>
      </c>
      <c r="F153" s="82" t="s">
        <v>427</v>
      </c>
      <c r="G153" s="71"/>
      <c r="H153" s="239"/>
      <c r="I153" s="239"/>
      <c r="J153" s="72"/>
      <c r="K153" s="72"/>
      <c r="L153" s="72"/>
      <c r="M153" s="72"/>
      <c r="N153" s="72"/>
      <c r="O153" s="72">
        <v>1</v>
      </c>
      <c r="P153" s="77"/>
      <c r="Q153" s="72">
        <v>0</v>
      </c>
      <c r="R153" s="72">
        <v>2.6</v>
      </c>
      <c r="S153" s="72">
        <f t="shared" si="63"/>
        <v>5.2</v>
      </c>
      <c r="T153" s="72">
        <f t="shared" si="63"/>
        <v>7.8000000000000007</v>
      </c>
      <c r="U153" s="72">
        <f t="shared" si="63"/>
        <v>10.4</v>
      </c>
      <c r="V153" s="72">
        <f t="shared" si="63"/>
        <v>13</v>
      </c>
      <c r="W153" s="73"/>
      <c r="X153" s="72">
        <f t="shared" si="50"/>
        <v>0</v>
      </c>
      <c r="Y153" s="72">
        <f t="shared" si="64"/>
        <v>0</v>
      </c>
      <c r="Z153" s="72">
        <f t="shared" si="65"/>
        <v>0</v>
      </c>
      <c r="AA153" s="72">
        <f t="shared" si="66"/>
        <v>0</v>
      </c>
      <c r="AB153" s="72">
        <f t="shared" si="67"/>
        <v>0</v>
      </c>
      <c r="AC153" s="72">
        <f t="shared" si="68"/>
        <v>13</v>
      </c>
      <c r="AD153" s="72">
        <f t="shared" si="69"/>
        <v>13</v>
      </c>
      <c r="AE153" s="233"/>
    </row>
    <row r="154" spans="1:31" s="74" customFormat="1" ht="30" customHeight="1">
      <c r="A154" s="274"/>
      <c r="B154" s="242"/>
      <c r="C154" s="286"/>
      <c r="D154" s="239"/>
      <c r="E154" s="75">
        <f t="shared" si="62"/>
        <v>31</v>
      </c>
      <c r="F154" s="82" t="s">
        <v>472</v>
      </c>
      <c r="G154" s="71"/>
      <c r="H154" s="240"/>
      <c r="I154" s="239"/>
      <c r="J154" s="72"/>
      <c r="K154" s="72"/>
      <c r="L154" s="72"/>
      <c r="M154" s="72"/>
      <c r="N154" s="72"/>
      <c r="O154" s="72">
        <v>1</v>
      </c>
      <c r="P154" s="77"/>
      <c r="Q154" s="72">
        <v>0</v>
      </c>
      <c r="R154" s="72">
        <v>1</v>
      </c>
      <c r="S154" s="72">
        <f>R154+1</f>
        <v>2</v>
      </c>
      <c r="T154" s="72">
        <f>S154+1</f>
        <v>3</v>
      </c>
      <c r="U154" s="72">
        <f>T154+1</f>
        <v>4</v>
      </c>
      <c r="V154" s="72">
        <f>U154+1</f>
        <v>5</v>
      </c>
      <c r="W154" s="73"/>
      <c r="X154" s="72">
        <f t="shared" si="50"/>
        <v>0</v>
      </c>
      <c r="Y154" s="72">
        <f t="shared" si="64"/>
        <v>0</v>
      </c>
      <c r="Z154" s="72">
        <f t="shared" si="65"/>
        <v>0</v>
      </c>
      <c r="AA154" s="72">
        <f t="shared" si="66"/>
        <v>0</v>
      </c>
      <c r="AB154" s="72">
        <f t="shared" si="67"/>
        <v>0</v>
      </c>
      <c r="AC154" s="72">
        <f t="shared" si="68"/>
        <v>5</v>
      </c>
      <c r="AD154" s="72">
        <f t="shared" si="69"/>
        <v>5</v>
      </c>
      <c r="AE154" s="233"/>
    </row>
    <row r="155" spans="1:31" s="74" customFormat="1" ht="43.5" customHeight="1">
      <c r="A155" s="274"/>
      <c r="B155" s="242"/>
      <c r="C155" s="287"/>
      <c r="D155" s="240"/>
      <c r="E155" s="75">
        <f t="shared" si="62"/>
        <v>32</v>
      </c>
      <c r="F155" s="82" t="s">
        <v>165</v>
      </c>
      <c r="G155" s="71">
        <v>1</v>
      </c>
      <c r="H155" s="71" t="s">
        <v>166</v>
      </c>
      <c r="I155" s="240"/>
      <c r="J155" s="72"/>
      <c r="K155" s="72"/>
      <c r="L155" s="72"/>
      <c r="M155" s="72"/>
      <c r="N155" s="72"/>
      <c r="O155" s="72">
        <v>1</v>
      </c>
      <c r="P155" s="77"/>
      <c r="Q155" s="72">
        <v>0</v>
      </c>
      <c r="R155" s="98">
        <v>1.4</v>
      </c>
      <c r="S155" s="98">
        <f>R155+1.4</f>
        <v>2.8</v>
      </c>
      <c r="T155" s="98">
        <f>S155+1.4</f>
        <v>4.1999999999999993</v>
      </c>
      <c r="U155" s="98">
        <f>T155+1.4</f>
        <v>5.6</v>
      </c>
      <c r="V155" s="99">
        <f>U155+1.4</f>
        <v>7</v>
      </c>
      <c r="W155" s="73"/>
      <c r="X155" s="72">
        <f t="shared" si="50"/>
        <v>0</v>
      </c>
      <c r="Y155" s="72">
        <f t="shared" si="64"/>
        <v>0</v>
      </c>
      <c r="Z155" s="72">
        <f t="shared" si="65"/>
        <v>0</v>
      </c>
      <c r="AA155" s="72">
        <f t="shared" si="66"/>
        <v>0</v>
      </c>
      <c r="AB155" s="72">
        <f t="shared" si="67"/>
        <v>0</v>
      </c>
      <c r="AC155" s="72">
        <f t="shared" si="68"/>
        <v>7</v>
      </c>
      <c r="AD155" s="72">
        <f t="shared" si="69"/>
        <v>7</v>
      </c>
      <c r="AE155" s="233"/>
    </row>
    <row r="156" spans="1:31" s="74" customFormat="1" ht="63.75" customHeight="1">
      <c r="A156" s="274"/>
      <c r="B156" s="242"/>
      <c r="C156" s="276"/>
      <c r="D156" s="238" t="s">
        <v>167</v>
      </c>
      <c r="E156" s="75">
        <f t="shared" si="62"/>
        <v>33</v>
      </c>
      <c r="F156" s="82" t="s">
        <v>168</v>
      </c>
      <c r="G156" s="71">
        <v>1</v>
      </c>
      <c r="H156" s="71" t="s">
        <v>169</v>
      </c>
      <c r="I156" s="238" t="s">
        <v>425</v>
      </c>
      <c r="J156" s="72"/>
      <c r="K156" s="72"/>
      <c r="L156" s="72"/>
      <c r="M156" s="72"/>
      <c r="N156" s="72"/>
      <c r="O156" s="72">
        <v>1</v>
      </c>
      <c r="P156" s="77"/>
      <c r="Q156" s="72">
        <v>0</v>
      </c>
      <c r="R156" s="72">
        <v>2</v>
      </c>
      <c r="S156" s="72">
        <f t="shared" ref="S156:V158" si="70">R156+2</f>
        <v>4</v>
      </c>
      <c r="T156" s="72">
        <f t="shared" si="70"/>
        <v>6</v>
      </c>
      <c r="U156" s="72">
        <f t="shared" si="70"/>
        <v>8</v>
      </c>
      <c r="V156" s="72">
        <f t="shared" si="70"/>
        <v>10</v>
      </c>
      <c r="W156" s="73"/>
      <c r="X156" s="72">
        <f t="shared" si="50"/>
        <v>0</v>
      </c>
      <c r="Y156" s="72">
        <f t="shared" si="64"/>
        <v>0</v>
      </c>
      <c r="Z156" s="72">
        <f t="shared" si="65"/>
        <v>0</v>
      </c>
      <c r="AA156" s="72">
        <f t="shared" si="66"/>
        <v>0</v>
      </c>
      <c r="AB156" s="72">
        <f t="shared" si="67"/>
        <v>0</v>
      </c>
      <c r="AC156" s="72">
        <f t="shared" si="68"/>
        <v>10</v>
      </c>
      <c r="AD156" s="72">
        <f t="shared" si="69"/>
        <v>10</v>
      </c>
      <c r="AE156" s="233"/>
    </row>
    <row r="157" spans="1:31" s="74" customFormat="1" ht="62.25" customHeight="1">
      <c r="A157" s="274"/>
      <c r="B157" s="242"/>
      <c r="C157" s="277"/>
      <c r="D157" s="239"/>
      <c r="E157" s="75">
        <f t="shared" si="62"/>
        <v>34</v>
      </c>
      <c r="F157" s="82" t="s">
        <v>406</v>
      </c>
      <c r="G157" s="71">
        <v>1</v>
      </c>
      <c r="H157" s="71" t="s">
        <v>170</v>
      </c>
      <c r="I157" s="239"/>
      <c r="J157" s="72"/>
      <c r="K157" s="72"/>
      <c r="L157" s="72"/>
      <c r="M157" s="72"/>
      <c r="N157" s="72"/>
      <c r="O157" s="72">
        <v>1</v>
      </c>
      <c r="P157" s="77"/>
      <c r="Q157" s="72">
        <v>0</v>
      </c>
      <c r="R157" s="72">
        <v>2</v>
      </c>
      <c r="S157" s="72">
        <f t="shared" si="70"/>
        <v>4</v>
      </c>
      <c r="T157" s="72">
        <f t="shared" si="70"/>
        <v>6</v>
      </c>
      <c r="U157" s="72">
        <f t="shared" si="70"/>
        <v>8</v>
      </c>
      <c r="V157" s="72">
        <f t="shared" si="70"/>
        <v>10</v>
      </c>
      <c r="W157" s="73"/>
      <c r="X157" s="72">
        <f t="shared" si="50"/>
        <v>0</v>
      </c>
      <c r="Y157" s="72">
        <f t="shared" si="64"/>
        <v>0</v>
      </c>
      <c r="Z157" s="72">
        <f t="shared" si="65"/>
        <v>0</v>
      </c>
      <c r="AA157" s="72">
        <f t="shared" si="66"/>
        <v>0</v>
      </c>
      <c r="AB157" s="72">
        <f t="shared" si="67"/>
        <v>0</v>
      </c>
      <c r="AC157" s="72">
        <f t="shared" si="68"/>
        <v>10</v>
      </c>
      <c r="AD157" s="72">
        <f t="shared" si="69"/>
        <v>10</v>
      </c>
      <c r="AE157" s="233"/>
    </row>
    <row r="158" spans="1:31" s="74" customFormat="1" ht="48">
      <c r="A158" s="274"/>
      <c r="B158" s="242"/>
      <c r="C158" s="277"/>
      <c r="D158" s="239"/>
      <c r="E158" s="75">
        <f t="shared" si="62"/>
        <v>35</v>
      </c>
      <c r="F158" s="82" t="s">
        <v>171</v>
      </c>
      <c r="G158" s="71">
        <v>1</v>
      </c>
      <c r="H158" s="238" t="s">
        <v>158</v>
      </c>
      <c r="I158" s="239"/>
      <c r="J158" s="72"/>
      <c r="K158" s="72"/>
      <c r="L158" s="72"/>
      <c r="M158" s="72"/>
      <c r="N158" s="72"/>
      <c r="O158" s="72">
        <v>1</v>
      </c>
      <c r="P158" s="77"/>
      <c r="Q158" s="72">
        <v>0</v>
      </c>
      <c r="R158" s="72">
        <v>2</v>
      </c>
      <c r="S158" s="72">
        <f t="shared" si="70"/>
        <v>4</v>
      </c>
      <c r="T158" s="72">
        <f t="shared" si="70"/>
        <v>6</v>
      </c>
      <c r="U158" s="72">
        <f t="shared" si="70"/>
        <v>8</v>
      </c>
      <c r="V158" s="72">
        <f t="shared" si="70"/>
        <v>10</v>
      </c>
      <c r="W158" s="73"/>
      <c r="X158" s="72">
        <f t="shared" si="50"/>
        <v>0</v>
      </c>
      <c r="Y158" s="72">
        <f t="shared" ref="Y158:Y193" si="71">K158*R158</f>
        <v>0</v>
      </c>
      <c r="Z158" s="72">
        <f t="shared" ref="Z158:Z193" si="72">L158*S158</f>
        <v>0</v>
      </c>
      <c r="AA158" s="72">
        <f t="shared" ref="AA158:AA193" si="73">M158*T158</f>
        <v>0</v>
      </c>
      <c r="AB158" s="72">
        <f t="shared" ref="AB158:AB193" si="74">N158*U158</f>
        <v>0</v>
      </c>
      <c r="AC158" s="72">
        <f t="shared" ref="AC158:AC193" si="75">O158*V158</f>
        <v>10</v>
      </c>
      <c r="AD158" s="72">
        <f t="shared" ref="AD158:AD193" si="76">X158+Y158+Z158+AA158+AB158+AC158</f>
        <v>10</v>
      </c>
      <c r="AE158" s="234"/>
    </row>
    <row r="159" spans="1:31" s="74" customFormat="1" ht="30" customHeight="1">
      <c r="A159" s="274"/>
      <c r="B159" s="242"/>
      <c r="C159" s="277"/>
      <c r="D159" s="239"/>
      <c r="E159" s="247" t="s">
        <v>172</v>
      </c>
      <c r="F159" s="248"/>
      <c r="G159" s="71">
        <v>1</v>
      </c>
      <c r="H159" s="239"/>
      <c r="I159" s="239"/>
      <c r="J159" s="230"/>
      <c r="K159" s="230"/>
      <c r="L159" s="230"/>
      <c r="M159" s="230"/>
      <c r="N159" s="230"/>
      <c r="O159" s="231"/>
      <c r="P159" s="77"/>
      <c r="Q159" s="229"/>
      <c r="R159" s="230"/>
      <c r="S159" s="230"/>
      <c r="T159" s="230"/>
      <c r="U159" s="230"/>
      <c r="V159" s="231"/>
      <c r="W159" s="73"/>
      <c r="X159" s="229"/>
      <c r="Y159" s="230"/>
      <c r="Z159" s="230"/>
      <c r="AA159" s="230"/>
      <c r="AB159" s="230"/>
      <c r="AC159" s="231"/>
      <c r="AD159" s="94"/>
      <c r="AE159" s="95"/>
    </row>
    <row r="160" spans="1:31" s="74" customFormat="1" ht="36">
      <c r="A160" s="274"/>
      <c r="B160" s="242"/>
      <c r="C160" s="277"/>
      <c r="D160" s="239"/>
      <c r="E160" s="75">
        <v>36</v>
      </c>
      <c r="F160" s="82" t="s">
        <v>484</v>
      </c>
      <c r="G160" s="71">
        <v>1</v>
      </c>
      <c r="H160" s="239"/>
      <c r="I160" s="239"/>
      <c r="J160" s="72"/>
      <c r="K160" s="72"/>
      <c r="L160" s="72"/>
      <c r="M160" s="72"/>
      <c r="N160" s="72"/>
      <c r="O160" s="72">
        <v>1</v>
      </c>
      <c r="P160" s="77"/>
      <c r="Q160" s="72">
        <v>0</v>
      </c>
      <c r="R160" s="72">
        <v>1</v>
      </c>
      <c r="S160" s="72">
        <f t="shared" ref="S160:V161" si="77">R160+1</f>
        <v>2</v>
      </c>
      <c r="T160" s="72">
        <f t="shared" si="77"/>
        <v>3</v>
      </c>
      <c r="U160" s="72">
        <f t="shared" si="77"/>
        <v>4</v>
      </c>
      <c r="V160" s="72">
        <f t="shared" si="77"/>
        <v>5</v>
      </c>
      <c r="W160" s="73"/>
      <c r="X160" s="72">
        <f t="shared" si="50"/>
        <v>0</v>
      </c>
      <c r="Y160" s="72">
        <f t="shared" si="71"/>
        <v>0</v>
      </c>
      <c r="Z160" s="72">
        <f t="shared" si="72"/>
        <v>0</v>
      </c>
      <c r="AA160" s="72">
        <f t="shared" si="73"/>
        <v>0</v>
      </c>
      <c r="AB160" s="72">
        <f t="shared" si="74"/>
        <v>0</v>
      </c>
      <c r="AC160" s="72">
        <f t="shared" si="75"/>
        <v>5</v>
      </c>
      <c r="AD160" s="72">
        <f t="shared" si="76"/>
        <v>5</v>
      </c>
      <c r="AE160" s="232">
        <f>SUM(AD160:AD162)</f>
        <v>20</v>
      </c>
    </row>
    <row r="161" spans="1:32" s="74" customFormat="1" ht="30" customHeight="1">
      <c r="A161" s="274"/>
      <c r="B161" s="242"/>
      <c r="C161" s="277"/>
      <c r="D161" s="239"/>
      <c r="E161" s="75">
        <f>E160+1</f>
        <v>37</v>
      </c>
      <c r="F161" s="82" t="s">
        <v>430</v>
      </c>
      <c r="G161" s="71">
        <v>1</v>
      </c>
      <c r="H161" s="239"/>
      <c r="I161" s="239"/>
      <c r="J161" s="72"/>
      <c r="K161" s="72"/>
      <c r="L161" s="72"/>
      <c r="M161" s="72"/>
      <c r="N161" s="72"/>
      <c r="O161" s="72">
        <v>1</v>
      </c>
      <c r="P161" s="77"/>
      <c r="Q161" s="72">
        <v>0</v>
      </c>
      <c r="R161" s="72">
        <v>1</v>
      </c>
      <c r="S161" s="72">
        <f t="shared" si="77"/>
        <v>2</v>
      </c>
      <c r="T161" s="72">
        <f t="shared" si="77"/>
        <v>3</v>
      </c>
      <c r="U161" s="72">
        <f t="shared" si="77"/>
        <v>4</v>
      </c>
      <c r="V161" s="72">
        <f t="shared" si="77"/>
        <v>5</v>
      </c>
      <c r="W161" s="73"/>
      <c r="X161" s="72">
        <f t="shared" si="50"/>
        <v>0</v>
      </c>
      <c r="Y161" s="72">
        <f t="shared" si="71"/>
        <v>0</v>
      </c>
      <c r="Z161" s="72">
        <f t="shared" si="72"/>
        <v>0</v>
      </c>
      <c r="AA161" s="72">
        <f t="shared" si="73"/>
        <v>0</v>
      </c>
      <c r="AB161" s="72">
        <f t="shared" si="74"/>
        <v>0</v>
      </c>
      <c r="AC161" s="72">
        <f t="shared" si="75"/>
        <v>5</v>
      </c>
      <c r="AD161" s="72">
        <f t="shared" si="76"/>
        <v>5</v>
      </c>
      <c r="AE161" s="233"/>
    </row>
    <row r="162" spans="1:32" s="74" customFormat="1" ht="30" customHeight="1">
      <c r="A162" s="274"/>
      <c r="B162" s="242"/>
      <c r="C162" s="277"/>
      <c r="D162" s="239"/>
      <c r="E162" s="75">
        <f t="shared" ref="E162" si="78">E161+1</f>
        <v>38</v>
      </c>
      <c r="F162" s="82" t="s">
        <v>173</v>
      </c>
      <c r="G162" s="71">
        <v>1</v>
      </c>
      <c r="H162" s="239"/>
      <c r="I162" s="239"/>
      <c r="J162" s="72"/>
      <c r="K162" s="72"/>
      <c r="L162" s="72"/>
      <c r="M162" s="72"/>
      <c r="N162" s="72"/>
      <c r="O162" s="72">
        <v>1</v>
      </c>
      <c r="P162" s="77"/>
      <c r="Q162" s="72">
        <v>0</v>
      </c>
      <c r="R162" s="72">
        <v>2</v>
      </c>
      <c r="S162" s="72">
        <f>R162+2</f>
        <v>4</v>
      </c>
      <c r="T162" s="72">
        <f>S162+2</f>
        <v>6</v>
      </c>
      <c r="U162" s="72">
        <f>T162+2</f>
        <v>8</v>
      </c>
      <c r="V162" s="72">
        <f>U162+2</f>
        <v>10</v>
      </c>
      <c r="W162" s="73"/>
      <c r="X162" s="72">
        <f t="shared" si="50"/>
        <v>0</v>
      </c>
      <c r="Y162" s="72">
        <f t="shared" si="71"/>
        <v>0</v>
      </c>
      <c r="Z162" s="72">
        <f t="shared" si="72"/>
        <v>0</v>
      </c>
      <c r="AA162" s="72">
        <f t="shared" si="73"/>
        <v>0</v>
      </c>
      <c r="AB162" s="72">
        <f t="shared" si="74"/>
        <v>0</v>
      </c>
      <c r="AC162" s="72">
        <f t="shared" si="75"/>
        <v>10</v>
      </c>
      <c r="AD162" s="72">
        <f t="shared" si="76"/>
        <v>10</v>
      </c>
      <c r="AE162" s="234"/>
    </row>
    <row r="163" spans="1:32" s="93" customFormat="1" ht="30" customHeight="1">
      <c r="A163" s="244" t="s">
        <v>13</v>
      </c>
      <c r="B163" s="245"/>
      <c r="C163" s="245"/>
      <c r="D163" s="245"/>
      <c r="E163" s="245"/>
      <c r="F163" s="245"/>
      <c r="G163" s="245"/>
      <c r="H163" s="245"/>
      <c r="I163" s="245"/>
      <c r="J163" s="245"/>
      <c r="K163" s="245"/>
      <c r="L163" s="245"/>
      <c r="M163" s="245"/>
      <c r="N163" s="245"/>
      <c r="O163" s="245"/>
      <c r="P163" s="245"/>
      <c r="Q163" s="245"/>
      <c r="R163" s="245"/>
      <c r="S163" s="245"/>
      <c r="T163" s="245"/>
      <c r="U163" s="245"/>
      <c r="V163" s="245"/>
      <c r="W163" s="245"/>
      <c r="X163" s="245"/>
      <c r="Y163" s="245"/>
      <c r="Z163" s="245"/>
      <c r="AA163" s="245"/>
      <c r="AB163" s="245"/>
      <c r="AC163" s="245"/>
      <c r="AD163" s="246"/>
      <c r="AE163" s="69">
        <f>SUM(AE122:AE162)</f>
        <v>350</v>
      </c>
      <c r="AF163" s="97"/>
    </row>
    <row r="164" spans="1:32" s="74" customFormat="1" ht="52.5" customHeight="1">
      <c r="A164" s="273">
        <v>3</v>
      </c>
      <c r="B164" s="279" t="s">
        <v>483</v>
      </c>
      <c r="C164" s="276"/>
      <c r="D164" s="238" t="s">
        <v>174</v>
      </c>
      <c r="E164" s="75">
        <v>1</v>
      </c>
      <c r="F164" s="82" t="s">
        <v>175</v>
      </c>
      <c r="G164" s="71">
        <v>1</v>
      </c>
      <c r="H164" s="100" t="s">
        <v>89</v>
      </c>
      <c r="I164" s="238" t="s">
        <v>373</v>
      </c>
      <c r="J164" s="72"/>
      <c r="K164" s="72"/>
      <c r="L164" s="72"/>
      <c r="M164" s="72"/>
      <c r="N164" s="72"/>
      <c r="O164" s="72">
        <v>1</v>
      </c>
      <c r="P164" s="77"/>
      <c r="Q164" s="72">
        <v>0</v>
      </c>
      <c r="R164" s="72">
        <v>6</v>
      </c>
      <c r="S164" s="72">
        <f>R164+6</f>
        <v>12</v>
      </c>
      <c r="T164" s="72">
        <f>S164+6</f>
        <v>18</v>
      </c>
      <c r="U164" s="72">
        <f>T164+6</f>
        <v>24</v>
      </c>
      <c r="V164" s="72">
        <f>U164+6</f>
        <v>30</v>
      </c>
      <c r="W164" s="73"/>
      <c r="X164" s="72">
        <f t="shared" si="50"/>
        <v>0</v>
      </c>
      <c r="Y164" s="72">
        <f t="shared" si="71"/>
        <v>0</v>
      </c>
      <c r="Z164" s="72">
        <f t="shared" si="72"/>
        <v>0</v>
      </c>
      <c r="AA164" s="72">
        <f t="shared" si="73"/>
        <v>0</v>
      </c>
      <c r="AB164" s="72">
        <f t="shared" si="74"/>
        <v>0</v>
      </c>
      <c r="AC164" s="72">
        <f t="shared" si="75"/>
        <v>30</v>
      </c>
      <c r="AD164" s="72">
        <f t="shared" si="76"/>
        <v>30</v>
      </c>
      <c r="AE164" s="80">
        <f>AD164</f>
        <v>30</v>
      </c>
    </row>
    <row r="165" spans="1:32" s="74" customFormat="1" ht="41.25" customHeight="1">
      <c r="A165" s="274"/>
      <c r="B165" s="280"/>
      <c r="C165" s="277"/>
      <c r="D165" s="239"/>
      <c r="E165" s="247" t="s">
        <v>176</v>
      </c>
      <c r="F165" s="248"/>
      <c r="G165" s="71">
        <v>1</v>
      </c>
      <c r="H165" s="101"/>
      <c r="I165" s="239"/>
      <c r="J165" s="230"/>
      <c r="K165" s="230"/>
      <c r="L165" s="230"/>
      <c r="M165" s="230"/>
      <c r="N165" s="230"/>
      <c r="O165" s="231"/>
      <c r="P165" s="77"/>
      <c r="Q165" s="229"/>
      <c r="R165" s="230"/>
      <c r="S165" s="230"/>
      <c r="T165" s="230"/>
      <c r="U165" s="230"/>
      <c r="V165" s="231"/>
      <c r="W165" s="73"/>
      <c r="X165" s="229"/>
      <c r="Y165" s="230"/>
      <c r="Z165" s="230"/>
      <c r="AA165" s="230"/>
      <c r="AB165" s="230"/>
      <c r="AC165" s="231"/>
      <c r="AD165" s="94"/>
      <c r="AE165" s="95"/>
    </row>
    <row r="166" spans="1:32" s="74" customFormat="1" ht="40.5" customHeight="1">
      <c r="A166" s="274"/>
      <c r="B166" s="280"/>
      <c r="C166" s="277"/>
      <c r="D166" s="239"/>
      <c r="E166" s="75">
        <v>2</v>
      </c>
      <c r="F166" s="82" t="s">
        <v>177</v>
      </c>
      <c r="G166" s="71"/>
      <c r="H166" s="101"/>
      <c r="I166" s="239"/>
      <c r="J166" s="72"/>
      <c r="K166" s="72"/>
      <c r="L166" s="72"/>
      <c r="M166" s="72"/>
      <c r="N166" s="72"/>
      <c r="O166" s="72">
        <v>1</v>
      </c>
      <c r="P166" s="77"/>
      <c r="Q166" s="72">
        <v>0</v>
      </c>
      <c r="R166" s="72">
        <v>4</v>
      </c>
      <c r="S166" s="72">
        <f t="shared" ref="S166:V169" si="79">R166+4</f>
        <v>8</v>
      </c>
      <c r="T166" s="72">
        <f t="shared" si="79"/>
        <v>12</v>
      </c>
      <c r="U166" s="72">
        <f t="shared" si="79"/>
        <v>16</v>
      </c>
      <c r="V166" s="72">
        <f t="shared" si="79"/>
        <v>20</v>
      </c>
      <c r="W166" s="73"/>
      <c r="X166" s="72">
        <f t="shared" si="50"/>
        <v>0</v>
      </c>
      <c r="Y166" s="72">
        <f t="shared" si="71"/>
        <v>0</v>
      </c>
      <c r="Z166" s="72">
        <f t="shared" si="72"/>
        <v>0</v>
      </c>
      <c r="AA166" s="72">
        <f t="shared" si="73"/>
        <v>0</v>
      </c>
      <c r="AB166" s="72">
        <f t="shared" si="74"/>
        <v>0</v>
      </c>
      <c r="AC166" s="72">
        <f t="shared" si="75"/>
        <v>20</v>
      </c>
      <c r="AD166" s="72">
        <f t="shared" si="76"/>
        <v>20</v>
      </c>
      <c r="AE166" s="232">
        <f>SUM(AD166:AD184)</f>
        <v>320</v>
      </c>
    </row>
    <row r="167" spans="1:32" s="74" customFormat="1" ht="44.25" customHeight="1">
      <c r="A167" s="274"/>
      <c r="B167" s="280"/>
      <c r="C167" s="277"/>
      <c r="D167" s="239"/>
      <c r="E167" s="75">
        <f>E166+1</f>
        <v>3</v>
      </c>
      <c r="F167" s="82" t="s">
        <v>431</v>
      </c>
      <c r="G167" s="71"/>
      <c r="H167" s="101"/>
      <c r="I167" s="239"/>
      <c r="J167" s="72"/>
      <c r="K167" s="72"/>
      <c r="L167" s="72"/>
      <c r="M167" s="72"/>
      <c r="N167" s="72"/>
      <c r="O167" s="72">
        <v>1</v>
      </c>
      <c r="P167" s="77"/>
      <c r="Q167" s="72">
        <v>0</v>
      </c>
      <c r="R167" s="72">
        <v>4</v>
      </c>
      <c r="S167" s="72">
        <f t="shared" si="79"/>
        <v>8</v>
      </c>
      <c r="T167" s="72">
        <f t="shared" si="79"/>
        <v>12</v>
      </c>
      <c r="U167" s="72">
        <f t="shared" si="79"/>
        <v>16</v>
      </c>
      <c r="V167" s="72">
        <f t="shared" si="79"/>
        <v>20</v>
      </c>
      <c r="W167" s="73"/>
      <c r="X167" s="72">
        <f t="shared" si="50"/>
        <v>0</v>
      </c>
      <c r="Y167" s="72">
        <f t="shared" si="71"/>
        <v>0</v>
      </c>
      <c r="Z167" s="72">
        <f t="shared" si="72"/>
        <v>0</v>
      </c>
      <c r="AA167" s="72">
        <f t="shared" si="73"/>
        <v>0</v>
      </c>
      <c r="AB167" s="72">
        <f t="shared" si="74"/>
        <v>0</v>
      </c>
      <c r="AC167" s="72">
        <f t="shared" si="75"/>
        <v>20</v>
      </c>
      <c r="AD167" s="72">
        <f t="shared" si="76"/>
        <v>20</v>
      </c>
      <c r="AE167" s="233"/>
    </row>
    <row r="168" spans="1:32" s="74" customFormat="1" ht="36">
      <c r="A168" s="274"/>
      <c r="B168" s="280"/>
      <c r="C168" s="277"/>
      <c r="D168" s="239"/>
      <c r="E168" s="75">
        <f t="shared" ref="E168:E195" si="80">E167+1</f>
        <v>4</v>
      </c>
      <c r="F168" s="82" t="s">
        <v>473</v>
      </c>
      <c r="G168" s="71"/>
      <c r="H168" s="101"/>
      <c r="I168" s="239"/>
      <c r="J168" s="72"/>
      <c r="K168" s="72"/>
      <c r="L168" s="72"/>
      <c r="M168" s="72"/>
      <c r="N168" s="72"/>
      <c r="O168" s="72">
        <v>1</v>
      </c>
      <c r="P168" s="77"/>
      <c r="Q168" s="72">
        <v>0</v>
      </c>
      <c r="R168" s="72">
        <v>4</v>
      </c>
      <c r="S168" s="72">
        <f t="shared" si="79"/>
        <v>8</v>
      </c>
      <c r="T168" s="72">
        <f t="shared" si="79"/>
        <v>12</v>
      </c>
      <c r="U168" s="72">
        <f t="shared" si="79"/>
        <v>16</v>
      </c>
      <c r="V168" s="72">
        <f t="shared" si="79"/>
        <v>20</v>
      </c>
      <c r="W168" s="73"/>
      <c r="X168" s="72">
        <f t="shared" si="50"/>
        <v>0</v>
      </c>
      <c r="Y168" s="72">
        <f t="shared" si="71"/>
        <v>0</v>
      </c>
      <c r="Z168" s="72">
        <f t="shared" si="72"/>
        <v>0</v>
      </c>
      <c r="AA168" s="72">
        <f t="shared" si="73"/>
        <v>0</v>
      </c>
      <c r="AB168" s="72">
        <f t="shared" si="74"/>
        <v>0</v>
      </c>
      <c r="AC168" s="72">
        <f t="shared" si="75"/>
        <v>20</v>
      </c>
      <c r="AD168" s="72">
        <f t="shared" si="76"/>
        <v>20</v>
      </c>
      <c r="AE168" s="233"/>
    </row>
    <row r="169" spans="1:32" s="74" customFormat="1" ht="36">
      <c r="A169" s="274"/>
      <c r="B169" s="280"/>
      <c r="C169" s="277"/>
      <c r="D169" s="239"/>
      <c r="E169" s="75">
        <f t="shared" si="80"/>
        <v>5</v>
      </c>
      <c r="F169" s="82" t="s">
        <v>432</v>
      </c>
      <c r="G169" s="71"/>
      <c r="H169" s="101"/>
      <c r="I169" s="239"/>
      <c r="J169" s="72"/>
      <c r="K169" s="72"/>
      <c r="L169" s="72"/>
      <c r="M169" s="72"/>
      <c r="N169" s="72"/>
      <c r="O169" s="72">
        <v>1</v>
      </c>
      <c r="P169" s="77"/>
      <c r="Q169" s="72">
        <v>0</v>
      </c>
      <c r="R169" s="72">
        <v>4</v>
      </c>
      <c r="S169" s="72">
        <f t="shared" si="79"/>
        <v>8</v>
      </c>
      <c r="T169" s="72">
        <f t="shared" si="79"/>
        <v>12</v>
      </c>
      <c r="U169" s="72">
        <f t="shared" si="79"/>
        <v>16</v>
      </c>
      <c r="V169" s="72">
        <f t="shared" si="79"/>
        <v>20</v>
      </c>
      <c r="W169" s="73"/>
      <c r="X169" s="72">
        <f t="shared" si="50"/>
        <v>0</v>
      </c>
      <c r="Y169" s="72">
        <f t="shared" si="71"/>
        <v>0</v>
      </c>
      <c r="Z169" s="72">
        <f t="shared" si="72"/>
        <v>0</v>
      </c>
      <c r="AA169" s="72">
        <f t="shared" si="73"/>
        <v>0</v>
      </c>
      <c r="AB169" s="72">
        <f t="shared" si="74"/>
        <v>0</v>
      </c>
      <c r="AC169" s="72">
        <f t="shared" si="75"/>
        <v>20</v>
      </c>
      <c r="AD169" s="72">
        <f t="shared" si="76"/>
        <v>20</v>
      </c>
      <c r="AE169" s="233"/>
    </row>
    <row r="170" spans="1:32" s="74" customFormat="1" ht="48">
      <c r="A170" s="274"/>
      <c r="B170" s="280"/>
      <c r="C170" s="277"/>
      <c r="D170" s="239"/>
      <c r="E170" s="75">
        <f t="shared" si="80"/>
        <v>6</v>
      </c>
      <c r="F170" s="82" t="s">
        <v>433</v>
      </c>
      <c r="G170" s="71"/>
      <c r="H170" s="101"/>
      <c r="I170" s="239"/>
      <c r="J170" s="72"/>
      <c r="K170" s="72"/>
      <c r="L170" s="72"/>
      <c r="M170" s="72"/>
      <c r="N170" s="72"/>
      <c r="O170" s="72">
        <v>1</v>
      </c>
      <c r="P170" s="77"/>
      <c r="Q170" s="72">
        <v>0</v>
      </c>
      <c r="R170" s="72">
        <v>3</v>
      </c>
      <c r="S170" s="72">
        <f t="shared" ref="S170:V175" si="81">R170+3</f>
        <v>6</v>
      </c>
      <c r="T170" s="72">
        <f t="shared" si="81"/>
        <v>9</v>
      </c>
      <c r="U170" s="72">
        <f t="shared" si="81"/>
        <v>12</v>
      </c>
      <c r="V170" s="72">
        <f t="shared" si="81"/>
        <v>15</v>
      </c>
      <c r="W170" s="73"/>
      <c r="X170" s="72">
        <f t="shared" si="50"/>
        <v>0</v>
      </c>
      <c r="Y170" s="72">
        <f t="shared" si="71"/>
        <v>0</v>
      </c>
      <c r="Z170" s="72">
        <f t="shared" si="72"/>
        <v>0</v>
      </c>
      <c r="AA170" s="72">
        <f t="shared" si="73"/>
        <v>0</v>
      </c>
      <c r="AB170" s="72">
        <f t="shared" si="74"/>
        <v>0</v>
      </c>
      <c r="AC170" s="72">
        <f t="shared" si="75"/>
        <v>15</v>
      </c>
      <c r="AD170" s="72">
        <f t="shared" si="76"/>
        <v>15</v>
      </c>
      <c r="AE170" s="233"/>
    </row>
    <row r="171" spans="1:32" s="74" customFormat="1" ht="30" customHeight="1">
      <c r="A171" s="274"/>
      <c r="B171" s="280"/>
      <c r="C171" s="277"/>
      <c r="D171" s="239"/>
      <c r="E171" s="75">
        <f t="shared" si="80"/>
        <v>7</v>
      </c>
      <c r="F171" s="82" t="s">
        <v>178</v>
      </c>
      <c r="G171" s="71"/>
      <c r="H171" s="101"/>
      <c r="I171" s="239"/>
      <c r="J171" s="72"/>
      <c r="K171" s="72"/>
      <c r="L171" s="72"/>
      <c r="M171" s="72"/>
      <c r="N171" s="72"/>
      <c r="O171" s="72">
        <v>1</v>
      </c>
      <c r="P171" s="77"/>
      <c r="Q171" s="72">
        <v>0</v>
      </c>
      <c r="R171" s="72">
        <v>3</v>
      </c>
      <c r="S171" s="72">
        <f t="shared" si="81"/>
        <v>6</v>
      </c>
      <c r="T171" s="72">
        <f t="shared" si="81"/>
        <v>9</v>
      </c>
      <c r="U171" s="72">
        <f t="shared" si="81"/>
        <v>12</v>
      </c>
      <c r="V171" s="72">
        <f t="shared" si="81"/>
        <v>15</v>
      </c>
      <c r="W171" s="73"/>
      <c r="X171" s="72">
        <f t="shared" si="50"/>
        <v>0</v>
      </c>
      <c r="Y171" s="72">
        <f t="shared" si="71"/>
        <v>0</v>
      </c>
      <c r="Z171" s="72">
        <f t="shared" si="72"/>
        <v>0</v>
      </c>
      <c r="AA171" s="72">
        <f t="shared" si="73"/>
        <v>0</v>
      </c>
      <c r="AB171" s="72">
        <f t="shared" si="74"/>
        <v>0</v>
      </c>
      <c r="AC171" s="72">
        <f t="shared" si="75"/>
        <v>15</v>
      </c>
      <c r="AD171" s="72">
        <f t="shared" si="76"/>
        <v>15</v>
      </c>
      <c r="AE171" s="233"/>
    </row>
    <row r="172" spans="1:32" s="74" customFormat="1" ht="55.5" customHeight="1">
      <c r="A172" s="274"/>
      <c r="B172" s="280"/>
      <c r="C172" s="277"/>
      <c r="D172" s="239"/>
      <c r="E172" s="75">
        <f t="shared" si="80"/>
        <v>8</v>
      </c>
      <c r="F172" s="82" t="s">
        <v>179</v>
      </c>
      <c r="G172" s="71"/>
      <c r="H172" s="101"/>
      <c r="I172" s="239"/>
      <c r="J172" s="72"/>
      <c r="K172" s="72"/>
      <c r="L172" s="72"/>
      <c r="M172" s="72"/>
      <c r="N172" s="72"/>
      <c r="O172" s="72">
        <v>1</v>
      </c>
      <c r="P172" s="77"/>
      <c r="Q172" s="72">
        <v>0</v>
      </c>
      <c r="R172" s="72">
        <v>3</v>
      </c>
      <c r="S172" s="72">
        <f t="shared" si="81"/>
        <v>6</v>
      </c>
      <c r="T172" s="72">
        <f t="shared" si="81"/>
        <v>9</v>
      </c>
      <c r="U172" s="72">
        <f t="shared" si="81"/>
        <v>12</v>
      </c>
      <c r="V172" s="72">
        <f t="shared" si="81"/>
        <v>15</v>
      </c>
      <c r="W172" s="73"/>
      <c r="X172" s="72">
        <f t="shared" si="50"/>
        <v>0</v>
      </c>
      <c r="Y172" s="72">
        <f t="shared" si="71"/>
        <v>0</v>
      </c>
      <c r="Z172" s="72">
        <f t="shared" si="72"/>
        <v>0</v>
      </c>
      <c r="AA172" s="72">
        <f t="shared" si="73"/>
        <v>0</v>
      </c>
      <c r="AB172" s="72">
        <f t="shared" si="74"/>
        <v>0</v>
      </c>
      <c r="AC172" s="72">
        <f t="shared" si="75"/>
        <v>15</v>
      </c>
      <c r="AD172" s="72">
        <f t="shared" si="76"/>
        <v>15</v>
      </c>
      <c r="AE172" s="233"/>
    </row>
    <row r="173" spans="1:32" s="74" customFormat="1" ht="30" customHeight="1">
      <c r="A173" s="274"/>
      <c r="B173" s="280"/>
      <c r="C173" s="277"/>
      <c r="D173" s="239"/>
      <c r="E173" s="75">
        <f t="shared" si="80"/>
        <v>9</v>
      </c>
      <c r="F173" s="82" t="s">
        <v>180</v>
      </c>
      <c r="G173" s="71"/>
      <c r="H173" s="102"/>
      <c r="I173" s="239"/>
      <c r="J173" s="72"/>
      <c r="K173" s="72"/>
      <c r="L173" s="72"/>
      <c r="M173" s="72"/>
      <c r="N173" s="72"/>
      <c r="O173" s="72">
        <v>1</v>
      </c>
      <c r="P173" s="77"/>
      <c r="Q173" s="72">
        <v>0</v>
      </c>
      <c r="R173" s="72">
        <v>3</v>
      </c>
      <c r="S173" s="72">
        <f t="shared" si="81"/>
        <v>6</v>
      </c>
      <c r="T173" s="72">
        <f t="shared" si="81"/>
        <v>9</v>
      </c>
      <c r="U173" s="72">
        <f t="shared" si="81"/>
        <v>12</v>
      </c>
      <c r="V173" s="72">
        <f t="shared" si="81"/>
        <v>15</v>
      </c>
      <c r="W173" s="73"/>
      <c r="X173" s="72">
        <f t="shared" si="50"/>
        <v>0</v>
      </c>
      <c r="Y173" s="72">
        <f t="shared" si="71"/>
        <v>0</v>
      </c>
      <c r="Z173" s="72">
        <f t="shared" si="72"/>
        <v>0</v>
      </c>
      <c r="AA173" s="72">
        <f t="shared" si="73"/>
        <v>0</v>
      </c>
      <c r="AB173" s="72">
        <f t="shared" si="74"/>
        <v>0</v>
      </c>
      <c r="AC173" s="72">
        <f t="shared" si="75"/>
        <v>15</v>
      </c>
      <c r="AD173" s="72">
        <f t="shared" si="76"/>
        <v>15</v>
      </c>
      <c r="AE173" s="233"/>
    </row>
    <row r="174" spans="1:32" s="74" customFormat="1" ht="51.75" customHeight="1">
      <c r="A174" s="274"/>
      <c r="B174" s="280"/>
      <c r="C174" s="277"/>
      <c r="D174" s="239"/>
      <c r="E174" s="75">
        <f t="shared" si="80"/>
        <v>10</v>
      </c>
      <c r="F174" s="82" t="s">
        <v>181</v>
      </c>
      <c r="G174" s="71">
        <v>1</v>
      </c>
      <c r="H174" s="238" t="s">
        <v>182</v>
      </c>
      <c r="I174" s="239"/>
      <c r="J174" s="72"/>
      <c r="K174" s="72"/>
      <c r="L174" s="72"/>
      <c r="M174" s="72"/>
      <c r="N174" s="72"/>
      <c r="O174" s="72">
        <v>1</v>
      </c>
      <c r="P174" s="77"/>
      <c r="Q174" s="72">
        <v>0</v>
      </c>
      <c r="R174" s="72">
        <v>3</v>
      </c>
      <c r="S174" s="72">
        <f t="shared" si="81"/>
        <v>6</v>
      </c>
      <c r="T174" s="72">
        <f t="shared" si="81"/>
        <v>9</v>
      </c>
      <c r="U174" s="72">
        <f t="shared" si="81"/>
        <v>12</v>
      </c>
      <c r="V174" s="72">
        <f t="shared" si="81"/>
        <v>15</v>
      </c>
      <c r="W174" s="73"/>
      <c r="X174" s="72">
        <f t="shared" si="50"/>
        <v>0</v>
      </c>
      <c r="Y174" s="72">
        <f t="shared" ref="Y174:Y182" si="82">K174*R174</f>
        <v>0</v>
      </c>
      <c r="Z174" s="72">
        <f t="shared" ref="Z174:Z182" si="83">L174*S174</f>
        <v>0</v>
      </c>
      <c r="AA174" s="72">
        <f t="shared" ref="AA174:AA182" si="84">M174*T174</f>
        <v>0</v>
      </c>
      <c r="AB174" s="72">
        <f t="shared" ref="AB174:AB182" si="85">N174*U174</f>
        <v>0</v>
      </c>
      <c r="AC174" s="72">
        <f t="shared" ref="AC174:AC182" si="86">O174*V174</f>
        <v>15</v>
      </c>
      <c r="AD174" s="72">
        <f t="shared" ref="AD174:AD182" si="87">X174+Y174+Z174+AA174+AB174+AC174</f>
        <v>15</v>
      </c>
      <c r="AE174" s="233"/>
    </row>
    <row r="175" spans="1:32" s="74" customFormat="1" ht="55.5" customHeight="1">
      <c r="A175" s="274"/>
      <c r="B175" s="280"/>
      <c r="C175" s="277"/>
      <c r="D175" s="239"/>
      <c r="E175" s="75">
        <f t="shared" si="80"/>
        <v>11</v>
      </c>
      <c r="F175" s="82" t="s">
        <v>183</v>
      </c>
      <c r="G175" s="71">
        <v>1</v>
      </c>
      <c r="H175" s="240"/>
      <c r="I175" s="239"/>
      <c r="J175" s="72"/>
      <c r="K175" s="72"/>
      <c r="L175" s="72"/>
      <c r="M175" s="72"/>
      <c r="N175" s="72"/>
      <c r="O175" s="72">
        <v>1</v>
      </c>
      <c r="P175" s="77"/>
      <c r="Q175" s="72">
        <v>0</v>
      </c>
      <c r="R175" s="72">
        <v>3</v>
      </c>
      <c r="S175" s="72">
        <f t="shared" si="81"/>
        <v>6</v>
      </c>
      <c r="T175" s="72">
        <f t="shared" si="81"/>
        <v>9</v>
      </c>
      <c r="U175" s="72">
        <f t="shared" si="81"/>
        <v>12</v>
      </c>
      <c r="V175" s="72">
        <f t="shared" si="81"/>
        <v>15</v>
      </c>
      <c r="W175" s="73"/>
      <c r="X175" s="72">
        <f t="shared" si="50"/>
        <v>0</v>
      </c>
      <c r="Y175" s="72">
        <f t="shared" si="82"/>
        <v>0</v>
      </c>
      <c r="Z175" s="72">
        <f t="shared" si="83"/>
        <v>0</v>
      </c>
      <c r="AA175" s="72">
        <f t="shared" si="84"/>
        <v>0</v>
      </c>
      <c r="AB175" s="72">
        <f t="shared" si="85"/>
        <v>0</v>
      </c>
      <c r="AC175" s="72">
        <f t="shared" si="86"/>
        <v>15</v>
      </c>
      <c r="AD175" s="72">
        <f t="shared" si="87"/>
        <v>15</v>
      </c>
      <c r="AE175" s="233"/>
    </row>
    <row r="176" spans="1:32" s="74" customFormat="1" ht="51.75" customHeight="1">
      <c r="A176" s="274"/>
      <c r="B176" s="280"/>
      <c r="C176" s="277"/>
      <c r="D176" s="239"/>
      <c r="E176" s="75">
        <f t="shared" si="80"/>
        <v>12</v>
      </c>
      <c r="F176" s="82" t="s">
        <v>184</v>
      </c>
      <c r="G176" s="71">
        <v>1</v>
      </c>
      <c r="H176" s="71" t="s">
        <v>114</v>
      </c>
      <c r="I176" s="239"/>
      <c r="J176" s="72"/>
      <c r="K176" s="72"/>
      <c r="L176" s="72"/>
      <c r="M176" s="72"/>
      <c r="N176" s="72"/>
      <c r="O176" s="72">
        <v>1</v>
      </c>
      <c r="P176" s="77"/>
      <c r="Q176" s="72">
        <v>0</v>
      </c>
      <c r="R176" s="72">
        <v>4</v>
      </c>
      <c r="S176" s="72">
        <f>R176+4</f>
        <v>8</v>
      </c>
      <c r="T176" s="72">
        <f>S176+4</f>
        <v>12</v>
      </c>
      <c r="U176" s="72">
        <f>T176+4</f>
        <v>16</v>
      </c>
      <c r="V176" s="72">
        <f>U176+4</f>
        <v>20</v>
      </c>
      <c r="W176" s="73"/>
      <c r="X176" s="72">
        <f t="shared" si="50"/>
        <v>0</v>
      </c>
      <c r="Y176" s="72">
        <f t="shared" si="82"/>
        <v>0</v>
      </c>
      <c r="Z176" s="72">
        <f t="shared" si="83"/>
        <v>0</v>
      </c>
      <c r="AA176" s="72">
        <f t="shared" si="84"/>
        <v>0</v>
      </c>
      <c r="AB176" s="72">
        <f t="shared" si="85"/>
        <v>0</v>
      </c>
      <c r="AC176" s="72">
        <f t="shared" si="86"/>
        <v>20</v>
      </c>
      <c r="AD176" s="72">
        <f t="shared" si="87"/>
        <v>20</v>
      </c>
      <c r="AE176" s="233"/>
    </row>
    <row r="177" spans="1:31" s="74" customFormat="1" ht="51" customHeight="1">
      <c r="A177" s="274"/>
      <c r="B177" s="280"/>
      <c r="C177" s="277"/>
      <c r="D177" s="239"/>
      <c r="E177" s="75">
        <f t="shared" si="80"/>
        <v>13</v>
      </c>
      <c r="F177" s="82" t="s">
        <v>185</v>
      </c>
      <c r="G177" s="71">
        <v>1</v>
      </c>
      <c r="H177" s="71" t="s">
        <v>81</v>
      </c>
      <c r="I177" s="239"/>
      <c r="J177" s="72"/>
      <c r="K177" s="72"/>
      <c r="L177" s="72"/>
      <c r="M177" s="72"/>
      <c r="N177" s="72"/>
      <c r="O177" s="72">
        <v>1</v>
      </c>
      <c r="P177" s="77"/>
      <c r="Q177" s="72">
        <v>0</v>
      </c>
      <c r="R177" s="72">
        <v>3</v>
      </c>
      <c r="S177" s="72">
        <f>R177+3</f>
        <v>6</v>
      </c>
      <c r="T177" s="72">
        <f>S177+3</f>
        <v>9</v>
      </c>
      <c r="U177" s="72">
        <f>T177+3</f>
        <v>12</v>
      </c>
      <c r="V177" s="72">
        <f>U177+3</f>
        <v>15</v>
      </c>
      <c r="W177" s="73"/>
      <c r="X177" s="72">
        <f t="shared" si="50"/>
        <v>0</v>
      </c>
      <c r="Y177" s="72">
        <f t="shared" si="82"/>
        <v>0</v>
      </c>
      <c r="Z177" s="72">
        <f t="shared" si="83"/>
        <v>0</v>
      </c>
      <c r="AA177" s="72">
        <f t="shared" si="84"/>
        <v>0</v>
      </c>
      <c r="AB177" s="72">
        <f t="shared" si="85"/>
        <v>0</v>
      </c>
      <c r="AC177" s="72">
        <f t="shared" si="86"/>
        <v>15</v>
      </c>
      <c r="AD177" s="72">
        <f t="shared" si="87"/>
        <v>15</v>
      </c>
      <c r="AE177" s="233"/>
    </row>
    <row r="178" spans="1:31" s="74" customFormat="1" ht="66" customHeight="1">
      <c r="A178" s="274"/>
      <c r="B178" s="280"/>
      <c r="C178" s="277"/>
      <c r="D178" s="239"/>
      <c r="E178" s="75">
        <f t="shared" si="80"/>
        <v>14</v>
      </c>
      <c r="F178" s="82" t="s">
        <v>474</v>
      </c>
      <c r="G178" s="71">
        <v>1</v>
      </c>
      <c r="H178" s="71" t="s">
        <v>186</v>
      </c>
      <c r="I178" s="239"/>
      <c r="J178" s="72"/>
      <c r="K178" s="72"/>
      <c r="L178" s="72"/>
      <c r="M178" s="72"/>
      <c r="N178" s="72"/>
      <c r="O178" s="72">
        <v>1</v>
      </c>
      <c r="P178" s="77"/>
      <c r="Q178" s="72">
        <v>0</v>
      </c>
      <c r="R178" s="72">
        <v>4</v>
      </c>
      <c r="S178" s="72">
        <f>R178+4</f>
        <v>8</v>
      </c>
      <c r="T178" s="72">
        <f>S178+4</f>
        <v>12</v>
      </c>
      <c r="U178" s="72">
        <f>T178+4</f>
        <v>16</v>
      </c>
      <c r="V178" s="72">
        <f>U178+4</f>
        <v>20</v>
      </c>
      <c r="W178" s="73"/>
      <c r="X178" s="72">
        <f t="shared" si="50"/>
        <v>0</v>
      </c>
      <c r="Y178" s="72">
        <f t="shared" si="82"/>
        <v>0</v>
      </c>
      <c r="Z178" s="72">
        <f t="shared" si="83"/>
        <v>0</v>
      </c>
      <c r="AA178" s="72">
        <f t="shared" si="84"/>
        <v>0</v>
      </c>
      <c r="AB178" s="72">
        <f t="shared" si="85"/>
        <v>0</v>
      </c>
      <c r="AC178" s="72">
        <f t="shared" si="86"/>
        <v>20</v>
      </c>
      <c r="AD178" s="72">
        <f t="shared" si="87"/>
        <v>20</v>
      </c>
      <c r="AE178" s="233"/>
    </row>
    <row r="179" spans="1:31" s="74" customFormat="1" ht="30" customHeight="1">
      <c r="A179" s="274"/>
      <c r="B179" s="280"/>
      <c r="C179" s="277"/>
      <c r="D179" s="239"/>
      <c r="E179" s="75">
        <f t="shared" si="80"/>
        <v>15</v>
      </c>
      <c r="F179" s="82" t="s">
        <v>187</v>
      </c>
      <c r="G179" s="71">
        <v>1</v>
      </c>
      <c r="H179" s="71" t="s">
        <v>87</v>
      </c>
      <c r="I179" s="239"/>
      <c r="J179" s="72"/>
      <c r="K179" s="72"/>
      <c r="L179" s="72"/>
      <c r="M179" s="72"/>
      <c r="N179" s="72"/>
      <c r="O179" s="72">
        <v>1</v>
      </c>
      <c r="P179" s="77"/>
      <c r="Q179" s="72">
        <v>0</v>
      </c>
      <c r="R179" s="72">
        <v>2</v>
      </c>
      <c r="S179" s="72">
        <f>R179+2</f>
        <v>4</v>
      </c>
      <c r="T179" s="72">
        <f>S179+2</f>
        <v>6</v>
      </c>
      <c r="U179" s="72">
        <f>T179+2</f>
        <v>8</v>
      </c>
      <c r="V179" s="72">
        <f>U179+2</f>
        <v>10</v>
      </c>
      <c r="W179" s="73"/>
      <c r="X179" s="72">
        <f t="shared" si="50"/>
        <v>0</v>
      </c>
      <c r="Y179" s="72">
        <f t="shared" si="82"/>
        <v>0</v>
      </c>
      <c r="Z179" s="72">
        <f t="shared" si="83"/>
        <v>0</v>
      </c>
      <c r="AA179" s="72">
        <f t="shared" si="84"/>
        <v>0</v>
      </c>
      <c r="AB179" s="72">
        <f t="shared" si="85"/>
        <v>0</v>
      </c>
      <c r="AC179" s="72">
        <f t="shared" si="86"/>
        <v>10</v>
      </c>
      <c r="AD179" s="72">
        <f t="shared" si="87"/>
        <v>10</v>
      </c>
      <c r="AE179" s="233"/>
    </row>
    <row r="180" spans="1:31" s="74" customFormat="1" ht="42" customHeight="1">
      <c r="A180" s="274"/>
      <c r="B180" s="280"/>
      <c r="C180" s="277"/>
      <c r="D180" s="239"/>
      <c r="E180" s="75">
        <f t="shared" si="80"/>
        <v>16</v>
      </c>
      <c r="F180" s="82" t="s">
        <v>188</v>
      </c>
      <c r="G180" s="71">
        <v>1</v>
      </c>
      <c r="H180" s="238" t="s">
        <v>189</v>
      </c>
      <c r="I180" s="239"/>
      <c r="J180" s="72"/>
      <c r="K180" s="72"/>
      <c r="L180" s="72"/>
      <c r="M180" s="72"/>
      <c r="N180" s="72"/>
      <c r="O180" s="72">
        <v>1</v>
      </c>
      <c r="P180" s="77"/>
      <c r="Q180" s="72">
        <v>0</v>
      </c>
      <c r="R180" s="72">
        <v>3</v>
      </c>
      <c r="S180" s="72">
        <f t="shared" ref="S180:V183" si="88">R180+3</f>
        <v>6</v>
      </c>
      <c r="T180" s="72">
        <f t="shared" si="88"/>
        <v>9</v>
      </c>
      <c r="U180" s="72">
        <f t="shared" si="88"/>
        <v>12</v>
      </c>
      <c r="V180" s="72">
        <f t="shared" si="88"/>
        <v>15</v>
      </c>
      <c r="W180" s="73"/>
      <c r="X180" s="72">
        <f t="shared" si="50"/>
        <v>0</v>
      </c>
      <c r="Y180" s="72">
        <f t="shared" si="82"/>
        <v>0</v>
      </c>
      <c r="Z180" s="72">
        <f t="shared" si="83"/>
        <v>0</v>
      </c>
      <c r="AA180" s="72">
        <f t="shared" si="84"/>
        <v>0</v>
      </c>
      <c r="AB180" s="72">
        <f t="shared" si="85"/>
        <v>0</v>
      </c>
      <c r="AC180" s="72">
        <f t="shared" si="86"/>
        <v>15</v>
      </c>
      <c r="AD180" s="72">
        <f t="shared" si="87"/>
        <v>15</v>
      </c>
      <c r="AE180" s="233"/>
    </row>
    <row r="181" spans="1:31" s="74" customFormat="1" ht="66" customHeight="1">
      <c r="A181" s="274"/>
      <c r="B181" s="280"/>
      <c r="C181" s="277"/>
      <c r="D181" s="239"/>
      <c r="E181" s="75">
        <f t="shared" si="80"/>
        <v>17</v>
      </c>
      <c r="F181" s="82" t="s">
        <v>475</v>
      </c>
      <c r="G181" s="71"/>
      <c r="H181" s="239"/>
      <c r="I181" s="239"/>
      <c r="J181" s="72"/>
      <c r="K181" s="72"/>
      <c r="L181" s="72"/>
      <c r="M181" s="72"/>
      <c r="N181" s="72"/>
      <c r="O181" s="72">
        <v>1</v>
      </c>
      <c r="P181" s="77"/>
      <c r="Q181" s="72">
        <v>0</v>
      </c>
      <c r="R181" s="72">
        <v>3</v>
      </c>
      <c r="S181" s="72">
        <f t="shared" si="88"/>
        <v>6</v>
      </c>
      <c r="T181" s="72">
        <f t="shared" si="88"/>
        <v>9</v>
      </c>
      <c r="U181" s="72">
        <f t="shared" si="88"/>
        <v>12</v>
      </c>
      <c r="V181" s="72">
        <f t="shared" si="88"/>
        <v>15</v>
      </c>
      <c r="W181" s="73"/>
      <c r="X181" s="72">
        <f t="shared" ref="X181:X239" si="89">J181*Q181</f>
        <v>0</v>
      </c>
      <c r="Y181" s="72">
        <f t="shared" si="82"/>
        <v>0</v>
      </c>
      <c r="Z181" s="72">
        <f t="shared" si="83"/>
        <v>0</v>
      </c>
      <c r="AA181" s="72">
        <f t="shared" si="84"/>
        <v>0</v>
      </c>
      <c r="AB181" s="72">
        <f t="shared" si="85"/>
        <v>0</v>
      </c>
      <c r="AC181" s="72">
        <f t="shared" si="86"/>
        <v>15</v>
      </c>
      <c r="AD181" s="72">
        <f t="shared" si="87"/>
        <v>15</v>
      </c>
      <c r="AE181" s="233"/>
    </row>
    <row r="182" spans="1:31" s="74" customFormat="1" ht="47.25" customHeight="1">
      <c r="A182" s="274"/>
      <c r="B182" s="280"/>
      <c r="C182" s="277"/>
      <c r="D182" s="239"/>
      <c r="E182" s="75">
        <f t="shared" si="80"/>
        <v>18</v>
      </c>
      <c r="F182" s="82" t="s">
        <v>190</v>
      </c>
      <c r="G182" s="71">
        <v>1</v>
      </c>
      <c r="H182" s="240"/>
      <c r="I182" s="239"/>
      <c r="J182" s="72"/>
      <c r="K182" s="72"/>
      <c r="L182" s="72"/>
      <c r="M182" s="72"/>
      <c r="N182" s="72"/>
      <c r="O182" s="72">
        <v>1</v>
      </c>
      <c r="P182" s="77"/>
      <c r="Q182" s="72">
        <v>0</v>
      </c>
      <c r="R182" s="72">
        <v>3</v>
      </c>
      <c r="S182" s="72">
        <f t="shared" si="88"/>
        <v>6</v>
      </c>
      <c r="T182" s="72">
        <f t="shared" si="88"/>
        <v>9</v>
      </c>
      <c r="U182" s="72">
        <f t="shared" si="88"/>
        <v>12</v>
      </c>
      <c r="V182" s="72">
        <f t="shared" si="88"/>
        <v>15</v>
      </c>
      <c r="W182" s="73"/>
      <c r="X182" s="72">
        <f t="shared" si="89"/>
        <v>0</v>
      </c>
      <c r="Y182" s="72">
        <f t="shared" si="82"/>
        <v>0</v>
      </c>
      <c r="Z182" s="72">
        <f t="shared" si="83"/>
        <v>0</v>
      </c>
      <c r="AA182" s="72">
        <f t="shared" si="84"/>
        <v>0</v>
      </c>
      <c r="AB182" s="72">
        <f t="shared" si="85"/>
        <v>0</v>
      </c>
      <c r="AC182" s="72">
        <f t="shared" si="86"/>
        <v>15</v>
      </c>
      <c r="AD182" s="72">
        <f t="shared" si="87"/>
        <v>15</v>
      </c>
      <c r="AE182" s="233"/>
    </row>
    <row r="183" spans="1:31" s="74" customFormat="1" ht="44.25" customHeight="1">
      <c r="A183" s="274"/>
      <c r="B183" s="280"/>
      <c r="C183" s="277"/>
      <c r="D183" s="239"/>
      <c r="E183" s="75">
        <f t="shared" si="80"/>
        <v>19</v>
      </c>
      <c r="F183" s="82" t="s">
        <v>434</v>
      </c>
      <c r="G183" s="71" t="s">
        <v>78</v>
      </c>
      <c r="H183" s="238" t="s">
        <v>476</v>
      </c>
      <c r="I183" s="239"/>
      <c r="J183" s="72"/>
      <c r="K183" s="72"/>
      <c r="L183" s="72"/>
      <c r="M183" s="72"/>
      <c r="N183" s="72"/>
      <c r="O183" s="72">
        <v>1</v>
      </c>
      <c r="P183" s="77"/>
      <c r="Q183" s="72">
        <v>0</v>
      </c>
      <c r="R183" s="72">
        <v>3</v>
      </c>
      <c r="S183" s="72">
        <f t="shared" si="88"/>
        <v>6</v>
      </c>
      <c r="T183" s="72">
        <f t="shared" si="88"/>
        <v>9</v>
      </c>
      <c r="U183" s="72">
        <f t="shared" si="88"/>
        <v>12</v>
      </c>
      <c r="V183" s="72">
        <f t="shared" si="88"/>
        <v>15</v>
      </c>
      <c r="W183" s="73"/>
      <c r="X183" s="72">
        <f t="shared" si="89"/>
        <v>0</v>
      </c>
      <c r="Y183" s="72">
        <f t="shared" ref="Y183:Y192" si="90">K183*R183</f>
        <v>0</v>
      </c>
      <c r="Z183" s="72">
        <f t="shared" ref="Z183:Z192" si="91">L183*S183</f>
        <v>0</v>
      </c>
      <c r="AA183" s="72">
        <f t="shared" ref="AA183:AA192" si="92">M183*T183</f>
        <v>0</v>
      </c>
      <c r="AB183" s="72">
        <f t="shared" ref="AB183:AB192" si="93">N183*U183</f>
        <v>0</v>
      </c>
      <c r="AC183" s="72">
        <f t="shared" ref="AC183:AC192" si="94">O183*V183</f>
        <v>15</v>
      </c>
      <c r="AD183" s="72">
        <f t="shared" ref="AD183:AD192" si="95">X183+Y183+Z183+AA183+AB183+AC183</f>
        <v>15</v>
      </c>
      <c r="AE183" s="233"/>
    </row>
    <row r="184" spans="1:31" s="74" customFormat="1" ht="115.5" customHeight="1">
      <c r="A184" s="275"/>
      <c r="B184" s="281"/>
      <c r="C184" s="278"/>
      <c r="D184" s="240"/>
      <c r="E184" s="75">
        <f t="shared" si="80"/>
        <v>20</v>
      </c>
      <c r="F184" s="82" t="s">
        <v>407</v>
      </c>
      <c r="G184" s="71">
        <v>1</v>
      </c>
      <c r="H184" s="240"/>
      <c r="I184" s="240"/>
      <c r="J184" s="72"/>
      <c r="K184" s="72"/>
      <c r="L184" s="72"/>
      <c r="M184" s="72"/>
      <c r="N184" s="72"/>
      <c r="O184" s="72">
        <v>1</v>
      </c>
      <c r="P184" s="77"/>
      <c r="Q184" s="72">
        <v>0</v>
      </c>
      <c r="R184" s="72">
        <v>5</v>
      </c>
      <c r="S184" s="72">
        <f>R184+5</f>
        <v>10</v>
      </c>
      <c r="T184" s="72">
        <f>S184+5</f>
        <v>15</v>
      </c>
      <c r="U184" s="72">
        <f>T184+5</f>
        <v>20</v>
      </c>
      <c r="V184" s="72">
        <f>U184+5</f>
        <v>25</v>
      </c>
      <c r="W184" s="73"/>
      <c r="X184" s="72">
        <f t="shared" si="89"/>
        <v>0</v>
      </c>
      <c r="Y184" s="72">
        <f t="shared" si="90"/>
        <v>0</v>
      </c>
      <c r="Z184" s="72">
        <f t="shared" si="91"/>
        <v>0</v>
      </c>
      <c r="AA184" s="72">
        <f t="shared" si="92"/>
        <v>0</v>
      </c>
      <c r="AB184" s="72">
        <f t="shared" si="93"/>
        <v>0</v>
      </c>
      <c r="AC184" s="72">
        <f t="shared" si="94"/>
        <v>25</v>
      </c>
      <c r="AD184" s="72">
        <f t="shared" si="95"/>
        <v>25</v>
      </c>
      <c r="AE184" s="234"/>
    </row>
    <row r="185" spans="1:31" s="93" customFormat="1" ht="30" customHeight="1">
      <c r="A185" s="235" t="s">
        <v>13</v>
      </c>
      <c r="B185" s="236"/>
      <c r="C185" s="236"/>
      <c r="D185" s="236"/>
      <c r="E185" s="236"/>
      <c r="F185" s="236"/>
      <c r="G185" s="236"/>
      <c r="H185" s="236"/>
      <c r="I185" s="236"/>
      <c r="J185" s="236"/>
      <c r="K185" s="236"/>
      <c r="L185" s="236"/>
      <c r="M185" s="236"/>
      <c r="N185" s="236"/>
      <c r="O185" s="236"/>
      <c r="P185" s="236"/>
      <c r="Q185" s="236"/>
      <c r="R185" s="236"/>
      <c r="S185" s="236"/>
      <c r="T185" s="236"/>
      <c r="U185" s="236"/>
      <c r="V185" s="236"/>
      <c r="W185" s="236"/>
      <c r="X185" s="236"/>
      <c r="Y185" s="236"/>
      <c r="Z185" s="236"/>
      <c r="AA185" s="236"/>
      <c r="AB185" s="236"/>
      <c r="AC185" s="236"/>
      <c r="AD185" s="237"/>
      <c r="AE185" s="69">
        <f>SUM(AE164:AE184)</f>
        <v>350</v>
      </c>
    </row>
    <row r="186" spans="1:31" s="74" customFormat="1" ht="53.25" customHeight="1">
      <c r="A186" s="273">
        <v>4</v>
      </c>
      <c r="B186" s="241" t="s">
        <v>193</v>
      </c>
      <c r="C186" s="276"/>
      <c r="D186" s="238" t="s">
        <v>192</v>
      </c>
      <c r="E186" s="75">
        <v>1</v>
      </c>
      <c r="F186" s="82" t="s">
        <v>191</v>
      </c>
      <c r="G186" s="71" t="s">
        <v>78</v>
      </c>
      <c r="H186" s="71" t="s">
        <v>477</v>
      </c>
      <c r="I186" s="238" t="s">
        <v>374</v>
      </c>
      <c r="J186" s="72"/>
      <c r="K186" s="72"/>
      <c r="L186" s="72"/>
      <c r="M186" s="72"/>
      <c r="N186" s="72"/>
      <c r="O186" s="72">
        <v>1</v>
      </c>
      <c r="P186" s="77"/>
      <c r="Q186" s="72">
        <v>0</v>
      </c>
      <c r="R186" s="72">
        <f>25*0.1</f>
        <v>2.5</v>
      </c>
      <c r="S186" s="72">
        <f>25*0.2</f>
        <v>5</v>
      </c>
      <c r="T186" s="72">
        <f>25*0.3</f>
        <v>7.5</v>
      </c>
      <c r="U186" s="72">
        <f>25*0.6</f>
        <v>15</v>
      </c>
      <c r="V186" s="72">
        <f>25*1</f>
        <v>25</v>
      </c>
      <c r="W186" s="73"/>
      <c r="X186" s="72">
        <f t="shared" si="89"/>
        <v>0</v>
      </c>
      <c r="Y186" s="72">
        <f t="shared" si="90"/>
        <v>0</v>
      </c>
      <c r="Z186" s="72">
        <f t="shared" si="91"/>
        <v>0</v>
      </c>
      <c r="AA186" s="72">
        <f t="shared" si="92"/>
        <v>0</v>
      </c>
      <c r="AB186" s="72">
        <f t="shared" si="93"/>
        <v>0</v>
      </c>
      <c r="AC186" s="72">
        <f t="shared" si="94"/>
        <v>25</v>
      </c>
      <c r="AD186" s="72">
        <f t="shared" si="95"/>
        <v>25</v>
      </c>
      <c r="AE186" s="232">
        <f>SUM(AD186:AD195)</f>
        <v>200</v>
      </c>
    </row>
    <row r="187" spans="1:31" s="74" customFormat="1" ht="93.75" customHeight="1">
      <c r="A187" s="274"/>
      <c r="B187" s="242"/>
      <c r="C187" s="277"/>
      <c r="D187" s="239"/>
      <c r="E187" s="75">
        <f t="shared" si="80"/>
        <v>2</v>
      </c>
      <c r="F187" s="82" t="s">
        <v>478</v>
      </c>
      <c r="G187" s="71">
        <v>1</v>
      </c>
      <c r="H187" s="71" t="s">
        <v>182</v>
      </c>
      <c r="I187" s="239"/>
      <c r="J187" s="72"/>
      <c r="K187" s="72"/>
      <c r="L187" s="72"/>
      <c r="M187" s="72"/>
      <c r="N187" s="72"/>
      <c r="O187" s="72">
        <v>1</v>
      </c>
      <c r="P187" s="77"/>
      <c r="Q187" s="72">
        <v>0</v>
      </c>
      <c r="R187" s="72">
        <f>25*0.1</f>
        <v>2.5</v>
      </c>
      <c r="S187" s="72">
        <f>25*0.2</f>
        <v>5</v>
      </c>
      <c r="T187" s="72">
        <f>25*0.3</f>
        <v>7.5</v>
      </c>
      <c r="U187" s="72">
        <f>25*0.6</f>
        <v>15</v>
      </c>
      <c r="V187" s="72">
        <f>25*1</f>
        <v>25</v>
      </c>
      <c r="W187" s="73"/>
      <c r="X187" s="72">
        <f t="shared" si="89"/>
        <v>0</v>
      </c>
      <c r="Y187" s="72">
        <f t="shared" si="90"/>
        <v>0</v>
      </c>
      <c r="Z187" s="72">
        <f t="shared" si="91"/>
        <v>0</v>
      </c>
      <c r="AA187" s="72">
        <f t="shared" si="92"/>
        <v>0</v>
      </c>
      <c r="AB187" s="72">
        <f t="shared" si="93"/>
        <v>0</v>
      </c>
      <c r="AC187" s="72">
        <f t="shared" si="94"/>
        <v>25</v>
      </c>
      <c r="AD187" s="72">
        <f t="shared" si="95"/>
        <v>25</v>
      </c>
      <c r="AE187" s="233"/>
    </row>
    <row r="188" spans="1:31" s="74" customFormat="1" ht="40.5" customHeight="1">
      <c r="A188" s="274"/>
      <c r="B188" s="242"/>
      <c r="C188" s="277"/>
      <c r="D188" s="239"/>
      <c r="E188" s="75">
        <f t="shared" si="80"/>
        <v>3</v>
      </c>
      <c r="F188" s="82" t="s">
        <v>194</v>
      </c>
      <c r="G188" s="71" t="s">
        <v>78</v>
      </c>
      <c r="H188" s="71" t="s">
        <v>195</v>
      </c>
      <c r="I188" s="239"/>
      <c r="J188" s="72"/>
      <c r="K188" s="72"/>
      <c r="L188" s="72"/>
      <c r="M188" s="72"/>
      <c r="N188" s="72"/>
      <c r="O188" s="72">
        <v>1</v>
      </c>
      <c r="P188" s="77"/>
      <c r="Q188" s="72">
        <v>0</v>
      </c>
      <c r="R188" s="72">
        <f>20*0.1</f>
        <v>2</v>
      </c>
      <c r="S188" s="72">
        <f>20*0.2</f>
        <v>4</v>
      </c>
      <c r="T188" s="72">
        <f>20*0.3</f>
        <v>6</v>
      </c>
      <c r="U188" s="72">
        <f>20*0.6</f>
        <v>12</v>
      </c>
      <c r="V188" s="72">
        <f>20*1</f>
        <v>20</v>
      </c>
      <c r="W188" s="73"/>
      <c r="X188" s="72">
        <f t="shared" si="89"/>
        <v>0</v>
      </c>
      <c r="Y188" s="72">
        <f t="shared" si="90"/>
        <v>0</v>
      </c>
      <c r="Z188" s="72">
        <f t="shared" si="91"/>
        <v>0</v>
      </c>
      <c r="AA188" s="72">
        <f t="shared" si="92"/>
        <v>0</v>
      </c>
      <c r="AB188" s="72">
        <f t="shared" si="93"/>
        <v>0</v>
      </c>
      <c r="AC188" s="72">
        <f t="shared" si="94"/>
        <v>20</v>
      </c>
      <c r="AD188" s="72">
        <f t="shared" si="95"/>
        <v>20</v>
      </c>
      <c r="AE188" s="233"/>
    </row>
    <row r="189" spans="1:31" s="74" customFormat="1" ht="54" customHeight="1">
      <c r="A189" s="274"/>
      <c r="B189" s="242"/>
      <c r="C189" s="277"/>
      <c r="D189" s="239"/>
      <c r="E189" s="75">
        <f t="shared" si="80"/>
        <v>4</v>
      </c>
      <c r="F189" s="82" t="s">
        <v>479</v>
      </c>
      <c r="G189" s="71">
        <v>1</v>
      </c>
      <c r="H189" s="71" t="s">
        <v>189</v>
      </c>
      <c r="I189" s="239"/>
      <c r="J189" s="72"/>
      <c r="K189" s="72"/>
      <c r="L189" s="72"/>
      <c r="M189" s="72"/>
      <c r="N189" s="72"/>
      <c r="O189" s="72">
        <v>1</v>
      </c>
      <c r="P189" s="77"/>
      <c r="Q189" s="72">
        <v>0</v>
      </c>
      <c r="R189" s="72">
        <f t="shared" ref="R189:R190" si="96">20*0.1</f>
        <v>2</v>
      </c>
      <c r="S189" s="72">
        <f t="shared" ref="S189:S190" si="97">20*0.2</f>
        <v>4</v>
      </c>
      <c r="T189" s="72">
        <f t="shared" ref="T189:T190" si="98">20*0.3</f>
        <v>6</v>
      </c>
      <c r="U189" s="72">
        <f t="shared" ref="U189:U190" si="99">20*0.6</f>
        <v>12</v>
      </c>
      <c r="V189" s="72">
        <f t="shared" ref="V189:V190" si="100">20*1</f>
        <v>20</v>
      </c>
      <c r="W189" s="73"/>
      <c r="X189" s="72">
        <f t="shared" si="89"/>
        <v>0</v>
      </c>
      <c r="Y189" s="72">
        <f t="shared" si="90"/>
        <v>0</v>
      </c>
      <c r="Z189" s="72">
        <f t="shared" si="91"/>
        <v>0</v>
      </c>
      <c r="AA189" s="72">
        <f t="shared" si="92"/>
        <v>0</v>
      </c>
      <c r="AB189" s="72">
        <f t="shared" si="93"/>
        <v>0</v>
      </c>
      <c r="AC189" s="72">
        <f t="shared" si="94"/>
        <v>20</v>
      </c>
      <c r="AD189" s="72">
        <f t="shared" si="95"/>
        <v>20</v>
      </c>
      <c r="AE189" s="233"/>
    </row>
    <row r="190" spans="1:31" s="74" customFormat="1" ht="71.25" customHeight="1">
      <c r="A190" s="274"/>
      <c r="B190" s="242"/>
      <c r="C190" s="277"/>
      <c r="D190" s="239"/>
      <c r="E190" s="75">
        <f t="shared" si="80"/>
        <v>5</v>
      </c>
      <c r="F190" s="82" t="s">
        <v>196</v>
      </c>
      <c r="G190" s="71" t="s">
        <v>78</v>
      </c>
      <c r="H190" s="71" t="s">
        <v>480</v>
      </c>
      <c r="I190" s="239"/>
      <c r="J190" s="72"/>
      <c r="K190" s="72"/>
      <c r="L190" s="72"/>
      <c r="M190" s="72"/>
      <c r="N190" s="72"/>
      <c r="O190" s="72">
        <v>1</v>
      </c>
      <c r="P190" s="77"/>
      <c r="Q190" s="72">
        <v>0</v>
      </c>
      <c r="R190" s="72">
        <f t="shared" si="96"/>
        <v>2</v>
      </c>
      <c r="S190" s="72">
        <f t="shared" si="97"/>
        <v>4</v>
      </c>
      <c r="T190" s="72">
        <f t="shared" si="98"/>
        <v>6</v>
      </c>
      <c r="U190" s="72">
        <f t="shared" si="99"/>
        <v>12</v>
      </c>
      <c r="V190" s="72">
        <f t="shared" si="100"/>
        <v>20</v>
      </c>
      <c r="W190" s="73"/>
      <c r="X190" s="72">
        <f t="shared" si="89"/>
        <v>0</v>
      </c>
      <c r="Y190" s="72">
        <f t="shared" si="90"/>
        <v>0</v>
      </c>
      <c r="Z190" s="72">
        <f t="shared" si="91"/>
        <v>0</v>
      </c>
      <c r="AA190" s="72">
        <f t="shared" si="92"/>
        <v>0</v>
      </c>
      <c r="AB190" s="72">
        <f t="shared" si="93"/>
        <v>0</v>
      </c>
      <c r="AC190" s="72">
        <f t="shared" si="94"/>
        <v>20</v>
      </c>
      <c r="AD190" s="72">
        <f t="shared" si="95"/>
        <v>20</v>
      </c>
      <c r="AE190" s="233"/>
    </row>
    <row r="191" spans="1:31" s="74" customFormat="1" ht="50.25" customHeight="1">
      <c r="A191" s="274"/>
      <c r="B191" s="242"/>
      <c r="C191" s="277"/>
      <c r="D191" s="239"/>
      <c r="E191" s="75">
        <f t="shared" si="80"/>
        <v>6</v>
      </c>
      <c r="F191" s="82" t="s">
        <v>197</v>
      </c>
      <c r="G191" s="71" t="s">
        <v>78</v>
      </c>
      <c r="H191" s="71" t="s">
        <v>198</v>
      </c>
      <c r="I191" s="239"/>
      <c r="J191" s="72"/>
      <c r="K191" s="72"/>
      <c r="L191" s="72"/>
      <c r="M191" s="72"/>
      <c r="N191" s="72"/>
      <c r="O191" s="72">
        <v>1</v>
      </c>
      <c r="P191" s="77"/>
      <c r="Q191" s="72">
        <v>0</v>
      </c>
      <c r="R191" s="72">
        <f>15*0.1</f>
        <v>1.5</v>
      </c>
      <c r="S191" s="72">
        <f>15*0.2</f>
        <v>3</v>
      </c>
      <c r="T191" s="72">
        <f>15*0.3</f>
        <v>4.5</v>
      </c>
      <c r="U191" s="72">
        <f>15*0.6</f>
        <v>9</v>
      </c>
      <c r="V191" s="72">
        <f>15*1</f>
        <v>15</v>
      </c>
      <c r="W191" s="73"/>
      <c r="X191" s="72">
        <f t="shared" si="89"/>
        <v>0</v>
      </c>
      <c r="Y191" s="72">
        <f t="shared" si="90"/>
        <v>0</v>
      </c>
      <c r="Z191" s="72">
        <f t="shared" si="91"/>
        <v>0</v>
      </c>
      <c r="AA191" s="72">
        <f t="shared" si="92"/>
        <v>0</v>
      </c>
      <c r="AB191" s="72">
        <f t="shared" si="93"/>
        <v>0</v>
      </c>
      <c r="AC191" s="72">
        <f t="shared" si="94"/>
        <v>15</v>
      </c>
      <c r="AD191" s="72">
        <f t="shared" si="95"/>
        <v>15</v>
      </c>
      <c r="AE191" s="233"/>
    </row>
    <row r="192" spans="1:31" s="74" customFormat="1" ht="52.5" customHeight="1">
      <c r="A192" s="274"/>
      <c r="B192" s="242"/>
      <c r="C192" s="277"/>
      <c r="D192" s="239"/>
      <c r="E192" s="75">
        <f t="shared" si="80"/>
        <v>7</v>
      </c>
      <c r="F192" s="82" t="s">
        <v>199</v>
      </c>
      <c r="G192" s="71" t="s">
        <v>78</v>
      </c>
      <c r="H192" s="71" t="s">
        <v>200</v>
      </c>
      <c r="I192" s="239"/>
      <c r="J192" s="72"/>
      <c r="K192" s="72"/>
      <c r="L192" s="72"/>
      <c r="M192" s="72"/>
      <c r="N192" s="72"/>
      <c r="O192" s="72">
        <v>1</v>
      </c>
      <c r="P192" s="77"/>
      <c r="Q192" s="72">
        <v>0</v>
      </c>
      <c r="R192" s="72">
        <f>15*0.1</f>
        <v>1.5</v>
      </c>
      <c r="S192" s="72">
        <f>15*0.2</f>
        <v>3</v>
      </c>
      <c r="T192" s="72">
        <f>15*0.3</f>
        <v>4.5</v>
      </c>
      <c r="U192" s="72">
        <f>15*0.6</f>
        <v>9</v>
      </c>
      <c r="V192" s="72">
        <f>15*1</f>
        <v>15</v>
      </c>
      <c r="W192" s="73"/>
      <c r="X192" s="72">
        <f t="shared" si="89"/>
        <v>0</v>
      </c>
      <c r="Y192" s="72">
        <f t="shared" si="90"/>
        <v>0</v>
      </c>
      <c r="Z192" s="72">
        <f t="shared" si="91"/>
        <v>0</v>
      </c>
      <c r="AA192" s="72">
        <f t="shared" si="92"/>
        <v>0</v>
      </c>
      <c r="AB192" s="72">
        <f t="shared" si="93"/>
        <v>0</v>
      </c>
      <c r="AC192" s="72">
        <f t="shared" si="94"/>
        <v>15</v>
      </c>
      <c r="AD192" s="72">
        <f t="shared" si="95"/>
        <v>15</v>
      </c>
      <c r="AE192" s="233"/>
    </row>
    <row r="193" spans="1:31" s="74" customFormat="1" ht="36" customHeight="1">
      <c r="A193" s="274"/>
      <c r="B193" s="242"/>
      <c r="C193" s="278"/>
      <c r="D193" s="240"/>
      <c r="E193" s="75">
        <f t="shared" si="80"/>
        <v>8</v>
      </c>
      <c r="F193" s="82" t="s">
        <v>201</v>
      </c>
      <c r="G193" s="71" t="s">
        <v>78</v>
      </c>
      <c r="H193" s="71" t="s">
        <v>202</v>
      </c>
      <c r="I193" s="239"/>
      <c r="J193" s="72"/>
      <c r="K193" s="72"/>
      <c r="L193" s="72"/>
      <c r="M193" s="72"/>
      <c r="N193" s="72"/>
      <c r="O193" s="72">
        <v>1</v>
      </c>
      <c r="P193" s="77"/>
      <c r="Q193" s="72">
        <v>0</v>
      </c>
      <c r="R193" s="72">
        <f t="shared" ref="R193" si="101">20*0.1</f>
        <v>2</v>
      </c>
      <c r="S193" s="72">
        <f t="shared" ref="S193" si="102">20*0.2</f>
        <v>4</v>
      </c>
      <c r="T193" s="72">
        <f t="shared" ref="T193" si="103">20*0.3</f>
        <v>6</v>
      </c>
      <c r="U193" s="72">
        <f t="shared" ref="U193" si="104">20*0.6</f>
        <v>12</v>
      </c>
      <c r="V193" s="72">
        <f t="shared" ref="V193" si="105">20*1</f>
        <v>20</v>
      </c>
      <c r="W193" s="73"/>
      <c r="X193" s="72">
        <f t="shared" si="89"/>
        <v>0</v>
      </c>
      <c r="Y193" s="72">
        <f t="shared" si="71"/>
        <v>0</v>
      </c>
      <c r="Z193" s="72">
        <f t="shared" si="72"/>
        <v>0</v>
      </c>
      <c r="AA193" s="72">
        <f t="shared" si="73"/>
        <v>0</v>
      </c>
      <c r="AB193" s="72">
        <f t="shared" si="74"/>
        <v>0</v>
      </c>
      <c r="AC193" s="72">
        <f t="shared" si="75"/>
        <v>20</v>
      </c>
      <c r="AD193" s="72">
        <f t="shared" si="76"/>
        <v>20</v>
      </c>
      <c r="AE193" s="233"/>
    </row>
    <row r="194" spans="1:31" s="74" customFormat="1" ht="39.75" customHeight="1">
      <c r="A194" s="274"/>
      <c r="B194" s="242"/>
      <c r="C194" s="276"/>
      <c r="D194" s="238" t="s">
        <v>203</v>
      </c>
      <c r="E194" s="75">
        <f t="shared" si="80"/>
        <v>9</v>
      </c>
      <c r="F194" s="82" t="s">
        <v>204</v>
      </c>
      <c r="G194" s="71" t="s">
        <v>78</v>
      </c>
      <c r="H194" s="71" t="s">
        <v>205</v>
      </c>
      <c r="I194" s="239"/>
      <c r="J194" s="72"/>
      <c r="K194" s="72"/>
      <c r="L194" s="72"/>
      <c r="M194" s="72"/>
      <c r="N194" s="72"/>
      <c r="O194" s="72">
        <v>1</v>
      </c>
      <c r="P194" s="77"/>
      <c r="Q194" s="72">
        <v>0</v>
      </c>
      <c r="R194" s="72">
        <f>25*0.1</f>
        <v>2.5</v>
      </c>
      <c r="S194" s="72">
        <f>25*0.2</f>
        <v>5</v>
      </c>
      <c r="T194" s="72">
        <f>25*0.3</f>
        <v>7.5</v>
      </c>
      <c r="U194" s="72">
        <f>25*0.6</f>
        <v>15</v>
      </c>
      <c r="V194" s="72">
        <f>25*1</f>
        <v>25</v>
      </c>
      <c r="W194" s="73"/>
      <c r="X194" s="72">
        <f t="shared" si="89"/>
        <v>0</v>
      </c>
      <c r="Y194" s="72">
        <f t="shared" si="21"/>
        <v>0</v>
      </c>
      <c r="Z194" s="72">
        <f t="shared" si="21"/>
        <v>0</v>
      </c>
      <c r="AA194" s="72">
        <f t="shared" si="21"/>
        <v>0</v>
      </c>
      <c r="AB194" s="72">
        <f t="shared" si="31"/>
        <v>0</v>
      </c>
      <c r="AC194" s="72">
        <f t="shared" si="22"/>
        <v>25</v>
      </c>
      <c r="AD194" s="72">
        <f t="shared" si="24"/>
        <v>25</v>
      </c>
      <c r="AE194" s="233"/>
    </row>
    <row r="195" spans="1:31" s="74" customFormat="1" ht="49.5" customHeight="1">
      <c r="A195" s="275"/>
      <c r="B195" s="243"/>
      <c r="C195" s="278"/>
      <c r="D195" s="240"/>
      <c r="E195" s="75">
        <f t="shared" si="80"/>
        <v>10</v>
      </c>
      <c r="F195" s="82" t="s">
        <v>199</v>
      </c>
      <c r="G195" s="71" t="s">
        <v>78</v>
      </c>
      <c r="H195" s="71" t="s">
        <v>200</v>
      </c>
      <c r="I195" s="240"/>
      <c r="J195" s="72"/>
      <c r="K195" s="72"/>
      <c r="L195" s="72"/>
      <c r="M195" s="72"/>
      <c r="N195" s="72"/>
      <c r="O195" s="72">
        <v>1</v>
      </c>
      <c r="P195" s="77"/>
      <c r="Q195" s="72">
        <v>0</v>
      </c>
      <c r="R195" s="72">
        <f>15*0.1</f>
        <v>1.5</v>
      </c>
      <c r="S195" s="72">
        <f>15*0.2</f>
        <v>3</v>
      </c>
      <c r="T195" s="72">
        <f>15*0.3</f>
        <v>4.5</v>
      </c>
      <c r="U195" s="72">
        <f>15*0.6</f>
        <v>9</v>
      </c>
      <c r="V195" s="72">
        <f>15*1</f>
        <v>15</v>
      </c>
      <c r="W195" s="73"/>
      <c r="X195" s="72">
        <f t="shared" si="89"/>
        <v>0</v>
      </c>
      <c r="Y195" s="72">
        <f t="shared" si="21"/>
        <v>0</v>
      </c>
      <c r="Z195" s="72">
        <f t="shared" si="21"/>
        <v>0</v>
      </c>
      <c r="AA195" s="72">
        <f t="shared" si="21"/>
        <v>0</v>
      </c>
      <c r="AB195" s="72">
        <f t="shared" si="31"/>
        <v>0</v>
      </c>
      <c r="AC195" s="72">
        <f t="shared" si="22"/>
        <v>15</v>
      </c>
      <c r="AD195" s="72">
        <f t="shared" si="24"/>
        <v>15</v>
      </c>
      <c r="AE195" s="234"/>
    </row>
    <row r="196" spans="1:31" s="93" customFormat="1" ht="30" customHeight="1">
      <c r="A196" s="235" t="s">
        <v>13</v>
      </c>
      <c r="B196" s="236"/>
      <c r="C196" s="236"/>
      <c r="D196" s="236"/>
      <c r="E196" s="236"/>
      <c r="F196" s="236"/>
      <c r="G196" s="236"/>
      <c r="H196" s="236"/>
      <c r="I196" s="236"/>
      <c r="J196" s="236"/>
      <c r="K196" s="236"/>
      <c r="L196" s="236"/>
      <c r="M196" s="236"/>
      <c r="N196" s="236"/>
      <c r="O196" s="236"/>
      <c r="P196" s="236"/>
      <c r="Q196" s="236"/>
      <c r="R196" s="236"/>
      <c r="S196" s="236"/>
      <c r="T196" s="236"/>
      <c r="U196" s="236"/>
      <c r="V196" s="236"/>
      <c r="W196" s="236"/>
      <c r="X196" s="236"/>
      <c r="Y196" s="236"/>
      <c r="Z196" s="236"/>
      <c r="AA196" s="236"/>
      <c r="AB196" s="236"/>
      <c r="AC196" s="236"/>
      <c r="AD196" s="237"/>
      <c r="AE196" s="69">
        <f>SUM(AE186:AE195)</f>
        <v>200</v>
      </c>
    </row>
    <row r="197" spans="1:31" s="74" customFormat="1" ht="73.5" customHeight="1">
      <c r="A197" s="273">
        <v>5</v>
      </c>
      <c r="B197" s="241" t="s">
        <v>206</v>
      </c>
      <c r="C197" s="276"/>
      <c r="D197" s="238" t="s">
        <v>207</v>
      </c>
      <c r="E197" s="75">
        <v>1</v>
      </c>
      <c r="F197" s="82" t="s">
        <v>208</v>
      </c>
      <c r="G197" s="71" t="s">
        <v>78</v>
      </c>
      <c r="H197" s="71" t="s">
        <v>209</v>
      </c>
      <c r="I197" s="288" t="s">
        <v>408</v>
      </c>
      <c r="J197" s="72"/>
      <c r="K197" s="72"/>
      <c r="L197" s="72"/>
      <c r="M197" s="72"/>
      <c r="N197" s="72"/>
      <c r="O197" s="72">
        <v>1</v>
      </c>
      <c r="P197" s="77"/>
      <c r="Q197" s="72">
        <v>0</v>
      </c>
      <c r="R197" s="72">
        <f>16.5*0.1</f>
        <v>1.6500000000000001</v>
      </c>
      <c r="S197" s="72">
        <f>16.5*0.2</f>
        <v>3.3000000000000003</v>
      </c>
      <c r="T197" s="72">
        <f>16.5*0.3</f>
        <v>4.95</v>
      </c>
      <c r="U197" s="72">
        <f>16.5*0.6</f>
        <v>9.9</v>
      </c>
      <c r="V197" s="72">
        <f>16.5*1</f>
        <v>16.5</v>
      </c>
      <c r="W197" s="73"/>
      <c r="X197" s="72">
        <f t="shared" si="89"/>
        <v>0</v>
      </c>
      <c r="Y197" s="72">
        <f t="shared" si="21"/>
        <v>0</v>
      </c>
      <c r="Z197" s="72">
        <f t="shared" si="21"/>
        <v>0</v>
      </c>
      <c r="AA197" s="72">
        <f t="shared" si="21"/>
        <v>0</v>
      </c>
      <c r="AB197" s="72">
        <f t="shared" si="31"/>
        <v>0</v>
      </c>
      <c r="AC197" s="72">
        <f t="shared" si="22"/>
        <v>16.5</v>
      </c>
      <c r="AD197" s="72">
        <f t="shared" si="24"/>
        <v>16.5</v>
      </c>
      <c r="AE197" s="80">
        <f>AD197</f>
        <v>16.5</v>
      </c>
    </row>
    <row r="198" spans="1:31" s="74" customFormat="1" ht="53.25" customHeight="1">
      <c r="A198" s="274"/>
      <c r="B198" s="242"/>
      <c r="C198" s="277"/>
      <c r="D198" s="239"/>
      <c r="E198" s="247" t="s">
        <v>210</v>
      </c>
      <c r="F198" s="248"/>
      <c r="G198" s="71" t="s">
        <v>78</v>
      </c>
      <c r="H198" s="238" t="s">
        <v>209</v>
      </c>
      <c r="I198" s="289"/>
      <c r="J198" s="230"/>
      <c r="K198" s="230"/>
      <c r="L198" s="230"/>
      <c r="M198" s="230"/>
      <c r="N198" s="230"/>
      <c r="O198" s="231"/>
      <c r="P198" s="77"/>
      <c r="Q198" s="229"/>
      <c r="R198" s="230"/>
      <c r="S198" s="230"/>
      <c r="T198" s="230"/>
      <c r="U198" s="230"/>
      <c r="V198" s="231"/>
      <c r="W198" s="73"/>
      <c r="X198" s="229"/>
      <c r="Y198" s="230"/>
      <c r="Z198" s="230"/>
      <c r="AA198" s="230"/>
      <c r="AB198" s="230"/>
      <c r="AC198" s="231"/>
      <c r="AD198" s="94"/>
      <c r="AE198" s="95"/>
    </row>
    <row r="199" spans="1:31" s="74" customFormat="1" ht="30" customHeight="1">
      <c r="A199" s="274"/>
      <c r="B199" s="242"/>
      <c r="C199" s="277"/>
      <c r="D199" s="239"/>
      <c r="E199" s="75">
        <v>2</v>
      </c>
      <c r="F199" s="82" t="s">
        <v>211</v>
      </c>
      <c r="G199" s="71"/>
      <c r="H199" s="239"/>
      <c r="I199" s="289"/>
      <c r="J199" s="72"/>
      <c r="K199" s="72"/>
      <c r="L199" s="72"/>
      <c r="M199" s="72"/>
      <c r="N199" s="72"/>
      <c r="O199" s="72">
        <v>1</v>
      </c>
      <c r="P199" s="77"/>
      <c r="Q199" s="72">
        <v>0</v>
      </c>
      <c r="R199" s="72">
        <f>9.5*0.1</f>
        <v>0.95000000000000007</v>
      </c>
      <c r="S199" s="72">
        <f>9.5*0.2</f>
        <v>1.9000000000000001</v>
      </c>
      <c r="T199" s="72">
        <f>9.5*0.3</f>
        <v>2.85</v>
      </c>
      <c r="U199" s="72">
        <f>9.5*0.6</f>
        <v>5.7</v>
      </c>
      <c r="V199" s="72">
        <f>9.5*1</f>
        <v>9.5</v>
      </c>
      <c r="W199" s="73"/>
      <c r="X199" s="72">
        <f t="shared" si="89"/>
        <v>0</v>
      </c>
      <c r="Y199" s="72">
        <f t="shared" si="21"/>
        <v>0</v>
      </c>
      <c r="Z199" s="72">
        <f t="shared" si="21"/>
        <v>0</v>
      </c>
      <c r="AA199" s="72">
        <f t="shared" si="21"/>
        <v>0</v>
      </c>
      <c r="AB199" s="72">
        <f t="shared" si="31"/>
        <v>0</v>
      </c>
      <c r="AC199" s="72">
        <f t="shared" si="22"/>
        <v>9.5</v>
      </c>
      <c r="AD199" s="72">
        <f t="shared" si="24"/>
        <v>9.5</v>
      </c>
      <c r="AE199" s="232">
        <f>SUM(AD199:AD222)</f>
        <v>233.5</v>
      </c>
    </row>
    <row r="200" spans="1:31" s="74" customFormat="1" ht="30" customHeight="1">
      <c r="A200" s="274"/>
      <c r="B200" s="242"/>
      <c r="C200" s="277"/>
      <c r="D200" s="239"/>
      <c r="E200" s="75">
        <f t="shared" ref="E200:E244" si="106">E199+1</f>
        <v>3</v>
      </c>
      <c r="F200" s="82" t="s">
        <v>212</v>
      </c>
      <c r="G200" s="71"/>
      <c r="H200" s="239"/>
      <c r="I200" s="289"/>
      <c r="J200" s="72"/>
      <c r="K200" s="72"/>
      <c r="L200" s="72"/>
      <c r="M200" s="72"/>
      <c r="N200" s="72"/>
      <c r="O200" s="72">
        <v>1</v>
      </c>
      <c r="P200" s="77"/>
      <c r="Q200" s="72">
        <v>0</v>
      </c>
      <c r="R200" s="72">
        <f t="shared" ref="R200:R222" si="107">9.5*0.1</f>
        <v>0.95000000000000007</v>
      </c>
      <c r="S200" s="72">
        <f t="shared" ref="S200:S222" si="108">9.5*0.2</f>
        <v>1.9000000000000001</v>
      </c>
      <c r="T200" s="72">
        <f t="shared" ref="T200:T222" si="109">9.5*0.3</f>
        <v>2.85</v>
      </c>
      <c r="U200" s="72">
        <f t="shared" ref="U200:U222" si="110">9.5*0.6</f>
        <v>5.7</v>
      </c>
      <c r="V200" s="72">
        <f t="shared" ref="V200:V222" si="111">9.5*1</f>
        <v>9.5</v>
      </c>
      <c r="W200" s="73"/>
      <c r="X200" s="72">
        <f t="shared" si="89"/>
        <v>0</v>
      </c>
      <c r="Y200" s="72">
        <f t="shared" si="21"/>
        <v>0</v>
      </c>
      <c r="Z200" s="72">
        <f t="shared" si="21"/>
        <v>0</v>
      </c>
      <c r="AA200" s="72">
        <f t="shared" si="21"/>
        <v>0</v>
      </c>
      <c r="AB200" s="72">
        <f t="shared" si="31"/>
        <v>0</v>
      </c>
      <c r="AC200" s="72">
        <f t="shared" si="22"/>
        <v>9.5</v>
      </c>
      <c r="AD200" s="72">
        <f t="shared" si="24"/>
        <v>9.5</v>
      </c>
      <c r="AE200" s="233"/>
    </row>
    <row r="201" spans="1:31" s="74" customFormat="1" ht="30" customHeight="1">
      <c r="A201" s="274"/>
      <c r="B201" s="242"/>
      <c r="C201" s="277"/>
      <c r="D201" s="239"/>
      <c r="E201" s="75">
        <f t="shared" si="106"/>
        <v>4</v>
      </c>
      <c r="F201" s="82" t="s">
        <v>213</v>
      </c>
      <c r="G201" s="71"/>
      <c r="H201" s="239"/>
      <c r="I201" s="289"/>
      <c r="J201" s="72"/>
      <c r="K201" s="72"/>
      <c r="L201" s="72"/>
      <c r="M201" s="72"/>
      <c r="N201" s="72"/>
      <c r="O201" s="72">
        <v>1</v>
      </c>
      <c r="P201" s="77"/>
      <c r="Q201" s="72">
        <v>0</v>
      </c>
      <c r="R201" s="72">
        <f t="shared" si="107"/>
        <v>0.95000000000000007</v>
      </c>
      <c r="S201" s="72">
        <f t="shared" si="108"/>
        <v>1.9000000000000001</v>
      </c>
      <c r="T201" s="72">
        <f t="shared" si="109"/>
        <v>2.85</v>
      </c>
      <c r="U201" s="72">
        <f t="shared" si="110"/>
        <v>5.7</v>
      </c>
      <c r="V201" s="72">
        <f t="shared" si="111"/>
        <v>9.5</v>
      </c>
      <c r="W201" s="73"/>
      <c r="X201" s="72">
        <f t="shared" si="89"/>
        <v>0</v>
      </c>
      <c r="Y201" s="72">
        <f t="shared" ref="Y201:Y229" si="112">K201*R201</f>
        <v>0</v>
      </c>
      <c r="Z201" s="72">
        <f t="shared" ref="Z201:Z229" si="113">L201*S201</f>
        <v>0</v>
      </c>
      <c r="AA201" s="72">
        <f t="shared" ref="AA201:AA229" si="114">M201*T201</f>
        <v>0</v>
      </c>
      <c r="AB201" s="72">
        <f t="shared" ref="AB201:AB229" si="115">N201*U201</f>
        <v>0</v>
      </c>
      <c r="AC201" s="72">
        <f t="shared" ref="AC201:AC229" si="116">O201*V201</f>
        <v>9.5</v>
      </c>
      <c r="AD201" s="72">
        <f t="shared" ref="AD201:AD229" si="117">X201+Y201+Z201+AA201+AB201+AC201</f>
        <v>9.5</v>
      </c>
      <c r="AE201" s="233"/>
    </row>
    <row r="202" spans="1:31" s="74" customFormat="1" ht="30" customHeight="1">
      <c r="A202" s="274"/>
      <c r="B202" s="242"/>
      <c r="C202" s="277"/>
      <c r="D202" s="239"/>
      <c r="E202" s="75">
        <f t="shared" si="106"/>
        <v>5</v>
      </c>
      <c r="F202" s="82" t="s">
        <v>214</v>
      </c>
      <c r="G202" s="71"/>
      <c r="H202" s="239"/>
      <c r="I202" s="289"/>
      <c r="J202" s="72"/>
      <c r="K202" s="72"/>
      <c r="L202" s="72"/>
      <c r="M202" s="72"/>
      <c r="N202" s="72"/>
      <c r="O202" s="72">
        <v>1</v>
      </c>
      <c r="P202" s="77"/>
      <c r="Q202" s="72">
        <v>0</v>
      </c>
      <c r="R202" s="72">
        <f t="shared" si="107"/>
        <v>0.95000000000000007</v>
      </c>
      <c r="S202" s="72">
        <f t="shared" si="108"/>
        <v>1.9000000000000001</v>
      </c>
      <c r="T202" s="72">
        <f t="shared" si="109"/>
        <v>2.85</v>
      </c>
      <c r="U202" s="72">
        <f t="shared" si="110"/>
        <v>5.7</v>
      </c>
      <c r="V202" s="72">
        <f t="shared" si="111"/>
        <v>9.5</v>
      </c>
      <c r="W202" s="73"/>
      <c r="X202" s="72">
        <f t="shared" si="89"/>
        <v>0</v>
      </c>
      <c r="Y202" s="72">
        <f t="shared" si="112"/>
        <v>0</v>
      </c>
      <c r="Z202" s="72">
        <f t="shared" si="113"/>
        <v>0</v>
      </c>
      <c r="AA202" s="72">
        <f t="shared" si="114"/>
        <v>0</v>
      </c>
      <c r="AB202" s="72">
        <f t="shared" si="115"/>
        <v>0</v>
      </c>
      <c r="AC202" s="72">
        <f t="shared" si="116"/>
        <v>9.5</v>
      </c>
      <c r="AD202" s="72">
        <f t="shared" si="117"/>
        <v>9.5</v>
      </c>
      <c r="AE202" s="233"/>
    </row>
    <row r="203" spans="1:31" s="74" customFormat="1" ht="30" customHeight="1">
      <c r="A203" s="274"/>
      <c r="B203" s="242"/>
      <c r="C203" s="277"/>
      <c r="D203" s="239"/>
      <c r="E203" s="75">
        <f t="shared" si="106"/>
        <v>6</v>
      </c>
      <c r="F203" s="82" t="s">
        <v>215</v>
      </c>
      <c r="G203" s="71"/>
      <c r="H203" s="239"/>
      <c r="I203" s="289"/>
      <c r="J203" s="72"/>
      <c r="K203" s="72"/>
      <c r="L203" s="72"/>
      <c r="M203" s="72"/>
      <c r="N203" s="72"/>
      <c r="O203" s="72">
        <v>1</v>
      </c>
      <c r="P203" s="77"/>
      <c r="Q203" s="72">
        <v>0</v>
      </c>
      <c r="R203" s="72">
        <f t="shared" si="107"/>
        <v>0.95000000000000007</v>
      </c>
      <c r="S203" s="72">
        <f t="shared" si="108"/>
        <v>1.9000000000000001</v>
      </c>
      <c r="T203" s="72">
        <f t="shared" si="109"/>
        <v>2.85</v>
      </c>
      <c r="U203" s="72">
        <f t="shared" si="110"/>
        <v>5.7</v>
      </c>
      <c r="V203" s="72">
        <f t="shared" si="111"/>
        <v>9.5</v>
      </c>
      <c r="W203" s="73"/>
      <c r="X203" s="72">
        <f t="shared" si="89"/>
        <v>0</v>
      </c>
      <c r="Y203" s="72">
        <f t="shared" si="112"/>
        <v>0</v>
      </c>
      <c r="Z203" s="72">
        <f t="shared" si="113"/>
        <v>0</v>
      </c>
      <c r="AA203" s="72">
        <f t="shared" si="114"/>
        <v>0</v>
      </c>
      <c r="AB203" s="72">
        <f t="shared" si="115"/>
        <v>0</v>
      </c>
      <c r="AC203" s="72">
        <f t="shared" si="116"/>
        <v>9.5</v>
      </c>
      <c r="AD203" s="72">
        <f t="shared" si="117"/>
        <v>9.5</v>
      </c>
      <c r="AE203" s="233"/>
    </row>
    <row r="204" spans="1:31" s="74" customFormat="1" ht="30" customHeight="1">
      <c r="A204" s="274"/>
      <c r="B204" s="242"/>
      <c r="C204" s="277"/>
      <c r="D204" s="239"/>
      <c r="E204" s="75">
        <f t="shared" si="106"/>
        <v>7</v>
      </c>
      <c r="F204" s="82" t="s">
        <v>216</v>
      </c>
      <c r="G204" s="71"/>
      <c r="H204" s="239"/>
      <c r="I204" s="289"/>
      <c r="J204" s="72"/>
      <c r="K204" s="72"/>
      <c r="L204" s="72"/>
      <c r="M204" s="72"/>
      <c r="N204" s="72"/>
      <c r="O204" s="72">
        <v>1</v>
      </c>
      <c r="P204" s="77"/>
      <c r="Q204" s="72">
        <v>0</v>
      </c>
      <c r="R204" s="72">
        <f t="shared" si="107"/>
        <v>0.95000000000000007</v>
      </c>
      <c r="S204" s="72">
        <f t="shared" si="108"/>
        <v>1.9000000000000001</v>
      </c>
      <c r="T204" s="72">
        <f t="shared" si="109"/>
        <v>2.85</v>
      </c>
      <c r="U204" s="72">
        <f t="shared" si="110"/>
        <v>5.7</v>
      </c>
      <c r="V204" s="72">
        <f t="shared" si="111"/>
        <v>9.5</v>
      </c>
      <c r="W204" s="73"/>
      <c r="X204" s="72">
        <f t="shared" si="89"/>
        <v>0</v>
      </c>
      <c r="Y204" s="72">
        <f t="shared" si="112"/>
        <v>0</v>
      </c>
      <c r="Z204" s="72">
        <f t="shared" si="113"/>
        <v>0</v>
      </c>
      <c r="AA204" s="72">
        <f t="shared" si="114"/>
        <v>0</v>
      </c>
      <c r="AB204" s="72">
        <f t="shared" si="115"/>
        <v>0</v>
      </c>
      <c r="AC204" s="72">
        <f t="shared" si="116"/>
        <v>9.5</v>
      </c>
      <c r="AD204" s="72">
        <f t="shared" si="117"/>
        <v>9.5</v>
      </c>
      <c r="AE204" s="233"/>
    </row>
    <row r="205" spans="1:31" s="74" customFormat="1" ht="30" customHeight="1">
      <c r="A205" s="274"/>
      <c r="B205" s="242"/>
      <c r="C205" s="277"/>
      <c r="D205" s="239"/>
      <c r="E205" s="75">
        <f t="shared" si="106"/>
        <v>8</v>
      </c>
      <c r="F205" s="82" t="s">
        <v>217</v>
      </c>
      <c r="G205" s="71"/>
      <c r="H205" s="239"/>
      <c r="I205" s="289"/>
      <c r="J205" s="72"/>
      <c r="K205" s="72"/>
      <c r="L205" s="72"/>
      <c r="M205" s="72"/>
      <c r="N205" s="72"/>
      <c r="O205" s="72">
        <v>1</v>
      </c>
      <c r="P205" s="77"/>
      <c r="Q205" s="72">
        <v>0</v>
      </c>
      <c r="R205" s="72">
        <f t="shared" si="107"/>
        <v>0.95000000000000007</v>
      </c>
      <c r="S205" s="72">
        <f t="shared" si="108"/>
        <v>1.9000000000000001</v>
      </c>
      <c r="T205" s="72">
        <f t="shared" si="109"/>
        <v>2.85</v>
      </c>
      <c r="U205" s="72">
        <f t="shared" si="110"/>
        <v>5.7</v>
      </c>
      <c r="V205" s="72">
        <f t="shared" si="111"/>
        <v>9.5</v>
      </c>
      <c r="W205" s="73"/>
      <c r="X205" s="72">
        <f t="shared" si="89"/>
        <v>0</v>
      </c>
      <c r="Y205" s="72">
        <f t="shared" si="112"/>
        <v>0</v>
      </c>
      <c r="Z205" s="72">
        <f t="shared" si="113"/>
        <v>0</v>
      </c>
      <c r="AA205" s="72">
        <f t="shared" si="114"/>
        <v>0</v>
      </c>
      <c r="AB205" s="72">
        <f t="shared" si="115"/>
        <v>0</v>
      </c>
      <c r="AC205" s="72">
        <f t="shared" si="116"/>
        <v>9.5</v>
      </c>
      <c r="AD205" s="72">
        <f t="shared" si="117"/>
        <v>9.5</v>
      </c>
      <c r="AE205" s="233"/>
    </row>
    <row r="206" spans="1:31" s="74" customFormat="1" ht="30" customHeight="1">
      <c r="A206" s="274"/>
      <c r="B206" s="242"/>
      <c r="C206" s="277"/>
      <c r="D206" s="239"/>
      <c r="E206" s="75">
        <f t="shared" si="106"/>
        <v>9</v>
      </c>
      <c r="F206" s="82" t="s">
        <v>218</v>
      </c>
      <c r="G206" s="71"/>
      <c r="H206" s="239"/>
      <c r="I206" s="289"/>
      <c r="J206" s="72"/>
      <c r="K206" s="72"/>
      <c r="L206" s="72"/>
      <c r="M206" s="72"/>
      <c r="N206" s="72"/>
      <c r="O206" s="72">
        <v>1</v>
      </c>
      <c r="P206" s="77"/>
      <c r="Q206" s="72">
        <v>0</v>
      </c>
      <c r="R206" s="72">
        <f t="shared" si="107"/>
        <v>0.95000000000000007</v>
      </c>
      <c r="S206" s="72">
        <f t="shared" si="108"/>
        <v>1.9000000000000001</v>
      </c>
      <c r="T206" s="72">
        <f t="shared" si="109"/>
        <v>2.85</v>
      </c>
      <c r="U206" s="72">
        <f t="shared" si="110"/>
        <v>5.7</v>
      </c>
      <c r="V206" s="72">
        <f t="shared" si="111"/>
        <v>9.5</v>
      </c>
      <c r="W206" s="73"/>
      <c r="X206" s="72">
        <f t="shared" si="89"/>
        <v>0</v>
      </c>
      <c r="Y206" s="72">
        <f t="shared" si="112"/>
        <v>0</v>
      </c>
      <c r="Z206" s="72">
        <f t="shared" si="113"/>
        <v>0</v>
      </c>
      <c r="AA206" s="72">
        <f t="shared" si="114"/>
        <v>0</v>
      </c>
      <c r="AB206" s="72">
        <f t="shared" si="115"/>
        <v>0</v>
      </c>
      <c r="AC206" s="72">
        <f t="shared" si="116"/>
        <v>9.5</v>
      </c>
      <c r="AD206" s="72">
        <f t="shared" si="117"/>
        <v>9.5</v>
      </c>
      <c r="AE206" s="233"/>
    </row>
    <row r="207" spans="1:31" s="74" customFormat="1" ht="30" customHeight="1">
      <c r="A207" s="274"/>
      <c r="B207" s="242"/>
      <c r="C207" s="277"/>
      <c r="D207" s="239"/>
      <c r="E207" s="75">
        <f t="shared" si="106"/>
        <v>10</v>
      </c>
      <c r="F207" s="82" t="s">
        <v>219</v>
      </c>
      <c r="G207" s="71"/>
      <c r="H207" s="239"/>
      <c r="I207" s="289"/>
      <c r="J207" s="72"/>
      <c r="K207" s="72"/>
      <c r="L207" s="72"/>
      <c r="M207" s="72"/>
      <c r="N207" s="72"/>
      <c r="O207" s="72">
        <v>1</v>
      </c>
      <c r="P207" s="77"/>
      <c r="Q207" s="72">
        <v>0</v>
      </c>
      <c r="R207" s="72">
        <f t="shared" si="107"/>
        <v>0.95000000000000007</v>
      </c>
      <c r="S207" s="72">
        <f t="shared" si="108"/>
        <v>1.9000000000000001</v>
      </c>
      <c r="T207" s="72">
        <f t="shared" si="109"/>
        <v>2.85</v>
      </c>
      <c r="U207" s="72">
        <f t="shared" si="110"/>
        <v>5.7</v>
      </c>
      <c r="V207" s="72">
        <f t="shared" si="111"/>
        <v>9.5</v>
      </c>
      <c r="W207" s="73"/>
      <c r="X207" s="72">
        <f t="shared" si="89"/>
        <v>0</v>
      </c>
      <c r="Y207" s="72">
        <f t="shared" si="112"/>
        <v>0</v>
      </c>
      <c r="Z207" s="72">
        <f t="shared" si="113"/>
        <v>0</v>
      </c>
      <c r="AA207" s="72">
        <f t="shared" si="114"/>
        <v>0</v>
      </c>
      <c r="AB207" s="72">
        <f t="shared" si="115"/>
        <v>0</v>
      </c>
      <c r="AC207" s="72">
        <f t="shared" si="116"/>
        <v>9.5</v>
      </c>
      <c r="AD207" s="72">
        <f t="shared" si="117"/>
        <v>9.5</v>
      </c>
      <c r="AE207" s="233"/>
    </row>
    <row r="208" spans="1:31" s="74" customFormat="1" ht="30" customHeight="1">
      <c r="A208" s="274"/>
      <c r="B208" s="242"/>
      <c r="C208" s="277"/>
      <c r="D208" s="239"/>
      <c r="E208" s="75">
        <f t="shared" si="106"/>
        <v>11</v>
      </c>
      <c r="F208" s="82" t="s">
        <v>220</v>
      </c>
      <c r="G208" s="71"/>
      <c r="H208" s="239"/>
      <c r="I208" s="289"/>
      <c r="J208" s="72"/>
      <c r="K208" s="72"/>
      <c r="L208" s="72"/>
      <c r="M208" s="72"/>
      <c r="N208" s="72"/>
      <c r="O208" s="72">
        <v>1</v>
      </c>
      <c r="P208" s="77"/>
      <c r="Q208" s="72">
        <v>0</v>
      </c>
      <c r="R208" s="72">
        <f t="shared" si="107"/>
        <v>0.95000000000000007</v>
      </c>
      <c r="S208" s="72">
        <f t="shared" si="108"/>
        <v>1.9000000000000001</v>
      </c>
      <c r="T208" s="72">
        <f t="shared" si="109"/>
        <v>2.85</v>
      </c>
      <c r="U208" s="72">
        <f t="shared" si="110"/>
        <v>5.7</v>
      </c>
      <c r="V208" s="72">
        <f t="shared" si="111"/>
        <v>9.5</v>
      </c>
      <c r="W208" s="73"/>
      <c r="X208" s="72">
        <f t="shared" si="89"/>
        <v>0</v>
      </c>
      <c r="Y208" s="72">
        <f t="shared" si="112"/>
        <v>0</v>
      </c>
      <c r="Z208" s="72">
        <f t="shared" si="113"/>
        <v>0</v>
      </c>
      <c r="AA208" s="72">
        <f t="shared" si="114"/>
        <v>0</v>
      </c>
      <c r="AB208" s="72">
        <f t="shared" si="115"/>
        <v>0</v>
      </c>
      <c r="AC208" s="72">
        <f t="shared" si="116"/>
        <v>9.5</v>
      </c>
      <c r="AD208" s="72">
        <f t="shared" si="117"/>
        <v>9.5</v>
      </c>
      <c r="AE208" s="233"/>
    </row>
    <row r="209" spans="1:31" s="74" customFormat="1" ht="30" customHeight="1">
      <c r="A209" s="274"/>
      <c r="B209" s="242"/>
      <c r="C209" s="277"/>
      <c r="D209" s="239"/>
      <c r="E209" s="75">
        <f t="shared" si="106"/>
        <v>12</v>
      </c>
      <c r="F209" s="82" t="s">
        <v>221</v>
      </c>
      <c r="G209" s="71"/>
      <c r="H209" s="239"/>
      <c r="I209" s="289"/>
      <c r="J209" s="72"/>
      <c r="K209" s="72"/>
      <c r="L209" s="72"/>
      <c r="M209" s="72"/>
      <c r="N209" s="72"/>
      <c r="O209" s="72">
        <v>1</v>
      </c>
      <c r="P209" s="77"/>
      <c r="Q209" s="72">
        <v>0</v>
      </c>
      <c r="R209" s="72">
        <f t="shared" si="107"/>
        <v>0.95000000000000007</v>
      </c>
      <c r="S209" s="72">
        <f t="shared" si="108"/>
        <v>1.9000000000000001</v>
      </c>
      <c r="T209" s="72">
        <f t="shared" si="109"/>
        <v>2.85</v>
      </c>
      <c r="U209" s="72">
        <f t="shared" si="110"/>
        <v>5.7</v>
      </c>
      <c r="V209" s="72">
        <f t="shared" si="111"/>
        <v>9.5</v>
      </c>
      <c r="W209" s="73"/>
      <c r="X209" s="72">
        <f t="shared" si="89"/>
        <v>0</v>
      </c>
      <c r="Y209" s="72">
        <f t="shared" si="112"/>
        <v>0</v>
      </c>
      <c r="Z209" s="72">
        <f t="shared" si="113"/>
        <v>0</v>
      </c>
      <c r="AA209" s="72">
        <f t="shared" si="114"/>
        <v>0</v>
      </c>
      <c r="AB209" s="72">
        <f t="shared" si="115"/>
        <v>0</v>
      </c>
      <c r="AC209" s="72">
        <f t="shared" si="116"/>
        <v>9.5</v>
      </c>
      <c r="AD209" s="72">
        <f t="shared" si="117"/>
        <v>9.5</v>
      </c>
      <c r="AE209" s="233"/>
    </row>
    <row r="210" spans="1:31" s="74" customFormat="1" ht="30" customHeight="1">
      <c r="A210" s="274"/>
      <c r="B210" s="242"/>
      <c r="C210" s="277"/>
      <c r="D210" s="239"/>
      <c r="E210" s="75">
        <f t="shared" si="106"/>
        <v>13</v>
      </c>
      <c r="F210" s="82" t="s">
        <v>222</v>
      </c>
      <c r="G210" s="71"/>
      <c r="H210" s="239"/>
      <c r="I210" s="289"/>
      <c r="J210" s="72"/>
      <c r="K210" s="72"/>
      <c r="L210" s="72"/>
      <c r="M210" s="72"/>
      <c r="N210" s="72"/>
      <c r="O210" s="72">
        <v>1</v>
      </c>
      <c r="P210" s="77"/>
      <c r="Q210" s="72">
        <v>0</v>
      </c>
      <c r="R210" s="72">
        <f t="shared" si="107"/>
        <v>0.95000000000000007</v>
      </c>
      <c r="S210" s="72">
        <f t="shared" si="108"/>
        <v>1.9000000000000001</v>
      </c>
      <c r="T210" s="72">
        <f t="shared" si="109"/>
        <v>2.85</v>
      </c>
      <c r="U210" s="72">
        <f t="shared" si="110"/>
        <v>5.7</v>
      </c>
      <c r="V210" s="72">
        <f t="shared" si="111"/>
        <v>9.5</v>
      </c>
      <c r="W210" s="73"/>
      <c r="X210" s="72">
        <f t="shared" si="89"/>
        <v>0</v>
      </c>
      <c r="Y210" s="72">
        <f t="shared" si="112"/>
        <v>0</v>
      </c>
      <c r="Z210" s="72">
        <f t="shared" si="113"/>
        <v>0</v>
      </c>
      <c r="AA210" s="72">
        <f t="shared" si="114"/>
        <v>0</v>
      </c>
      <c r="AB210" s="72">
        <f t="shared" si="115"/>
        <v>0</v>
      </c>
      <c r="AC210" s="72">
        <f t="shared" si="116"/>
        <v>9.5</v>
      </c>
      <c r="AD210" s="72">
        <f t="shared" si="117"/>
        <v>9.5</v>
      </c>
      <c r="AE210" s="233"/>
    </row>
    <row r="211" spans="1:31" s="74" customFormat="1" ht="30" customHeight="1">
      <c r="A211" s="274"/>
      <c r="B211" s="242"/>
      <c r="C211" s="277"/>
      <c r="D211" s="239"/>
      <c r="E211" s="75">
        <f t="shared" si="106"/>
        <v>14</v>
      </c>
      <c r="F211" s="82" t="s">
        <v>223</v>
      </c>
      <c r="G211" s="71"/>
      <c r="H211" s="239"/>
      <c r="I211" s="289"/>
      <c r="J211" s="72"/>
      <c r="K211" s="72"/>
      <c r="L211" s="72"/>
      <c r="M211" s="72"/>
      <c r="N211" s="72"/>
      <c r="O211" s="72">
        <v>1</v>
      </c>
      <c r="P211" s="77"/>
      <c r="Q211" s="72">
        <v>0</v>
      </c>
      <c r="R211" s="72">
        <f t="shared" si="107"/>
        <v>0.95000000000000007</v>
      </c>
      <c r="S211" s="72">
        <f t="shared" si="108"/>
        <v>1.9000000000000001</v>
      </c>
      <c r="T211" s="72">
        <f t="shared" si="109"/>
        <v>2.85</v>
      </c>
      <c r="U211" s="72">
        <f t="shared" si="110"/>
        <v>5.7</v>
      </c>
      <c r="V211" s="72">
        <f t="shared" si="111"/>
        <v>9.5</v>
      </c>
      <c r="W211" s="73"/>
      <c r="X211" s="72">
        <f t="shared" si="89"/>
        <v>0</v>
      </c>
      <c r="Y211" s="72">
        <f t="shared" si="112"/>
        <v>0</v>
      </c>
      <c r="Z211" s="72">
        <f t="shared" si="113"/>
        <v>0</v>
      </c>
      <c r="AA211" s="72">
        <f t="shared" si="114"/>
        <v>0</v>
      </c>
      <c r="AB211" s="72">
        <f t="shared" si="115"/>
        <v>0</v>
      </c>
      <c r="AC211" s="72">
        <f t="shared" si="116"/>
        <v>9.5</v>
      </c>
      <c r="AD211" s="72">
        <f t="shared" si="117"/>
        <v>9.5</v>
      </c>
      <c r="AE211" s="233"/>
    </row>
    <row r="212" spans="1:31" s="74" customFormat="1" ht="30" customHeight="1">
      <c r="A212" s="274"/>
      <c r="B212" s="242"/>
      <c r="C212" s="277"/>
      <c r="D212" s="239"/>
      <c r="E212" s="75">
        <f t="shared" si="106"/>
        <v>15</v>
      </c>
      <c r="F212" s="82" t="s">
        <v>224</v>
      </c>
      <c r="G212" s="71"/>
      <c r="H212" s="239"/>
      <c r="I212" s="289"/>
      <c r="J212" s="72"/>
      <c r="K212" s="72"/>
      <c r="L212" s="72"/>
      <c r="M212" s="72"/>
      <c r="N212" s="72"/>
      <c r="O212" s="72">
        <v>1</v>
      </c>
      <c r="P212" s="77"/>
      <c r="Q212" s="72">
        <v>0</v>
      </c>
      <c r="R212" s="72">
        <f t="shared" si="107"/>
        <v>0.95000000000000007</v>
      </c>
      <c r="S212" s="72">
        <f t="shared" si="108"/>
        <v>1.9000000000000001</v>
      </c>
      <c r="T212" s="72">
        <f t="shared" si="109"/>
        <v>2.85</v>
      </c>
      <c r="U212" s="72">
        <f t="shared" si="110"/>
        <v>5.7</v>
      </c>
      <c r="V212" s="72">
        <f t="shared" si="111"/>
        <v>9.5</v>
      </c>
      <c r="W212" s="73"/>
      <c r="X212" s="72">
        <f t="shared" si="89"/>
        <v>0</v>
      </c>
      <c r="Y212" s="72">
        <f t="shared" si="112"/>
        <v>0</v>
      </c>
      <c r="Z212" s="72">
        <f t="shared" si="113"/>
        <v>0</v>
      </c>
      <c r="AA212" s="72">
        <f t="shared" si="114"/>
        <v>0</v>
      </c>
      <c r="AB212" s="72">
        <f t="shared" si="115"/>
        <v>0</v>
      </c>
      <c r="AC212" s="72">
        <f t="shared" si="116"/>
        <v>9.5</v>
      </c>
      <c r="AD212" s="72">
        <f t="shared" si="117"/>
        <v>9.5</v>
      </c>
      <c r="AE212" s="233"/>
    </row>
    <row r="213" spans="1:31" s="74" customFormat="1" ht="30" customHeight="1">
      <c r="A213" s="274"/>
      <c r="B213" s="242"/>
      <c r="C213" s="277"/>
      <c r="D213" s="239"/>
      <c r="E213" s="75">
        <f t="shared" si="106"/>
        <v>16</v>
      </c>
      <c r="F213" s="82" t="s">
        <v>225</v>
      </c>
      <c r="G213" s="71"/>
      <c r="H213" s="239"/>
      <c r="I213" s="289"/>
      <c r="J213" s="72"/>
      <c r="K213" s="72"/>
      <c r="L213" s="72"/>
      <c r="M213" s="72"/>
      <c r="N213" s="72"/>
      <c r="O213" s="72">
        <v>1</v>
      </c>
      <c r="P213" s="77"/>
      <c r="Q213" s="72">
        <v>0</v>
      </c>
      <c r="R213" s="72">
        <f t="shared" si="107"/>
        <v>0.95000000000000007</v>
      </c>
      <c r="S213" s="72">
        <f t="shared" si="108"/>
        <v>1.9000000000000001</v>
      </c>
      <c r="T213" s="72">
        <f t="shared" si="109"/>
        <v>2.85</v>
      </c>
      <c r="U213" s="72">
        <f t="shared" si="110"/>
        <v>5.7</v>
      </c>
      <c r="V213" s="72">
        <f t="shared" si="111"/>
        <v>9.5</v>
      </c>
      <c r="W213" s="73"/>
      <c r="X213" s="72">
        <f t="shared" si="89"/>
        <v>0</v>
      </c>
      <c r="Y213" s="72">
        <f t="shared" si="112"/>
        <v>0</v>
      </c>
      <c r="Z213" s="72">
        <f t="shared" si="113"/>
        <v>0</v>
      </c>
      <c r="AA213" s="72">
        <f t="shared" si="114"/>
        <v>0</v>
      </c>
      <c r="AB213" s="72">
        <f t="shared" si="115"/>
        <v>0</v>
      </c>
      <c r="AC213" s="72">
        <f t="shared" si="116"/>
        <v>9.5</v>
      </c>
      <c r="AD213" s="72">
        <f t="shared" si="117"/>
        <v>9.5</v>
      </c>
      <c r="AE213" s="233"/>
    </row>
    <row r="214" spans="1:31" s="74" customFormat="1" ht="30" customHeight="1">
      <c r="A214" s="274"/>
      <c r="B214" s="242"/>
      <c r="C214" s="277"/>
      <c r="D214" s="239"/>
      <c r="E214" s="75">
        <f t="shared" si="106"/>
        <v>17</v>
      </c>
      <c r="F214" s="82" t="s">
        <v>226</v>
      </c>
      <c r="G214" s="71"/>
      <c r="H214" s="239"/>
      <c r="I214" s="289"/>
      <c r="J214" s="72"/>
      <c r="K214" s="72"/>
      <c r="L214" s="72"/>
      <c r="M214" s="72"/>
      <c r="N214" s="72"/>
      <c r="O214" s="72">
        <v>1</v>
      </c>
      <c r="P214" s="77"/>
      <c r="Q214" s="72">
        <v>0</v>
      </c>
      <c r="R214" s="72">
        <f t="shared" si="107"/>
        <v>0.95000000000000007</v>
      </c>
      <c r="S214" s="72">
        <f t="shared" si="108"/>
        <v>1.9000000000000001</v>
      </c>
      <c r="T214" s="72">
        <f t="shared" si="109"/>
        <v>2.85</v>
      </c>
      <c r="U214" s="72">
        <f t="shared" si="110"/>
        <v>5.7</v>
      </c>
      <c r="V214" s="72">
        <f t="shared" si="111"/>
        <v>9.5</v>
      </c>
      <c r="W214" s="73"/>
      <c r="X214" s="72">
        <f t="shared" si="89"/>
        <v>0</v>
      </c>
      <c r="Y214" s="72">
        <f t="shared" si="112"/>
        <v>0</v>
      </c>
      <c r="Z214" s="72">
        <f t="shared" si="113"/>
        <v>0</v>
      </c>
      <c r="AA214" s="72">
        <f t="shared" si="114"/>
        <v>0</v>
      </c>
      <c r="AB214" s="72">
        <f t="shared" si="115"/>
        <v>0</v>
      </c>
      <c r="AC214" s="72">
        <f t="shared" si="116"/>
        <v>9.5</v>
      </c>
      <c r="AD214" s="72">
        <f t="shared" si="117"/>
        <v>9.5</v>
      </c>
      <c r="AE214" s="233"/>
    </row>
    <row r="215" spans="1:31" s="74" customFormat="1" ht="30" customHeight="1">
      <c r="A215" s="274"/>
      <c r="B215" s="242"/>
      <c r="C215" s="277"/>
      <c r="D215" s="239"/>
      <c r="E215" s="75">
        <f t="shared" si="106"/>
        <v>18</v>
      </c>
      <c r="F215" s="82" t="s">
        <v>227</v>
      </c>
      <c r="G215" s="71"/>
      <c r="H215" s="239"/>
      <c r="I215" s="289"/>
      <c r="J215" s="72"/>
      <c r="K215" s="72"/>
      <c r="L215" s="72"/>
      <c r="M215" s="72"/>
      <c r="N215" s="72"/>
      <c r="O215" s="72">
        <v>1</v>
      </c>
      <c r="P215" s="77"/>
      <c r="Q215" s="72">
        <v>0</v>
      </c>
      <c r="R215" s="72">
        <f t="shared" si="107"/>
        <v>0.95000000000000007</v>
      </c>
      <c r="S215" s="72">
        <f t="shared" si="108"/>
        <v>1.9000000000000001</v>
      </c>
      <c r="T215" s="72">
        <f t="shared" si="109"/>
        <v>2.85</v>
      </c>
      <c r="U215" s="72">
        <f t="shared" si="110"/>
        <v>5.7</v>
      </c>
      <c r="V215" s="72">
        <f t="shared" si="111"/>
        <v>9.5</v>
      </c>
      <c r="W215" s="73"/>
      <c r="X215" s="72">
        <f t="shared" si="89"/>
        <v>0</v>
      </c>
      <c r="Y215" s="72">
        <f t="shared" si="112"/>
        <v>0</v>
      </c>
      <c r="Z215" s="72">
        <f t="shared" si="113"/>
        <v>0</v>
      </c>
      <c r="AA215" s="72">
        <f t="shared" si="114"/>
        <v>0</v>
      </c>
      <c r="AB215" s="72">
        <f t="shared" si="115"/>
        <v>0</v>
      </c>
      <c r="AC215" s="72">
        <f t="shared" si="116"/>
        <v>9.5</v>
      </c>
      <c r="AD215" s="72">
        <f t="shared" si="117"/>
        <v>9.5</v>
      </c>
      <c r="AE215" s="233"/>
    </row>
    <row r="216" spans="1:31" s="74" customFormat="1" ht="30" customHeight="1">
      <c r="A216" s="274"/>
      <c r="B216" s="242"/>
      <c r="C216" s="278"/>
      <c r="D216" s="240"/>
      <c r="E216" s="75">
        <f t="shared" si="106"/>
        <v>19</v>
      </c>
      <c r="F216" s="88" t="s">
        <v>409</v>
      </c>
      <c r="G216" s="71"/>
      <c r="H216" s="240"/>
      <c r="I216" s="289"/>
      <c r="J216" s="72"/>
      <c r="K216" s="72"/>
      <c r="L216" s="72"/>
      <c r="M216" s="72"/>
      <c r="N216" s="72"/>
      <c r="O216" s="72">
        <v>1</v>
      </c>
      <c r="P216" s="77"/>
      <c r="Q216" s="72">
        <v>0</v>
      </c>
      <c r="R216" s="72">
        <f t="shared" si="107"/>
        <v>0.95000000000000007</v>
      </c>
      <c r="S216" s="72">
        <f t="shared" si="108"/>
        <v>1.9000000000000001</v>
      </c>
      <c r="T216" s="72">
        <f t="shared" si="109"/>
        <v>2.85</v>
      </c>
      <c r="U216" s="72">
        <f t="shared" si="110"/>
        <v>5.7</v>
      </c>
      <c r="V216" s="72">
        <f t="shared" si="111"/>
        <v>9.5</v>
      </c>
      <c r="W216" s="73"/>
      <c r="X216" s="72">
        <f t="shared" si="89"/>
        <v>0</v>
      </c>
      <c r="Y216" s="72">
        <f t="shared" si="112"/>
        <v>0</v>
      </c>
      <c r="Z216" s="72">
        <f t="shared" si="113"/>
        <v>0</v>
      </c>
      <c r="AA216" s="72">
        <f t="shared" si="114"/>
        <v>0</v>
      </c>
      <c r="AB216" s="72">
        <f t="shared" si="115"/>
        <v>0</v>
      </c>
      <c r="AC216" s="72">
        <f t="shared" si="116"/>
        <v>9.5</v>
      </c>
      <c r="AD216" s="72">
        <f t="shared" si="117"/>
        <v>9.5</v>
      </c>
      <c r="AE216" s="233"/>
    </row>
    <row r="217" spans="1:31" s="74" customFormat="1" ht="66" customHeight="1">
      <c r="A217" s="274"/>
      <c r="B217" s="242"/>
      <c r="C217" s="276"/>
      <c r="D217" s="238" t="s">
        <v>228</v>
      </c>
      <c r="E217" s="75">
        <f t="shared" si="106"/>
        <v>20</v>
      </c>
      <c r="F217" s="82" t="s">
        <v>229</v>
      </c>
      <c r="G217" s="89" t="s">
        <v>410</v>
      </c>
      <c r="H217" s="238" t="s">
        <v>230</v>
      </c>
      <c r="I217" s="289"/>
      <c r="J217" s="72"/>
      <c r="K217" s="72"/>
      <c r="L217" s="72"/>
      <c r="M217" s="72"/>
      <c r="N217" s="72"/>
      <c r="O217" s="72">
        <v>1</v>
      </c>
      <c r="P217" s="77"/>
      <c r="Q217" s="72">
        <v>0</v>
      </c>
      <c r="R217" s="72">
        <f>15*0.1</f>
        <v>1.5</v>
      </c>
      <c r="S217" s="72">
        <f>15*0.2</f>
        <v>3</v>
      </c>
      <c r="T217" s="72">
        <f>15*0.3</f>
        <v>4.5</v>
      </c>
      <c r="U217" s="72">
        <f>15*0.6</f>
        <v>9</v>
      </c>
      <c r="V217" s="72">
        <f>15*1</f>
        <v>15</v>
      </c>
      <c r="W217" s="73"/>
      <c r="X217" s="72">
        <f t="shared" si="89"/>
        <v>0</v>
      </c>
      <c r="Y217" s="72">
        <f t="shared" si="112"/>
        <v>0</v>
      </c>
      <c r="Z217" s="72">
        <f t="shared" si="113"/>
        <v>0</v>
      </c>
      <c r="AA217" s="72">
        <f t="shared" si="114"/>
        <v>0</v>
      </c>
      <c r="AB217" s="72">
        <f t="shared" si="115"/>
        <v>0</v>
      </c>
      <c r="AC217" s="72">
        <f t="shared" si="116"/>
        <v>15</v>
      </c>
      <c r="AD217" s="72">
        <f t="shared" si="117"/>
        <v>15</v>
      </c>
      <c r="AE217" s="233"/>
    </row>
    <row r="218" spans="1:31" s="74" customFormat="1" ht="52.5" customHeight="1">
      <c r="A218" s="274"/>
      <c r="B218" s="242"/>
      <c r="C218" s="278"/>
      <c r="D218" s="240"/>
      <c r="E218" s="75">
        <f t="shared" si="106"/>
        <v>21</v>
      </c>
      <c r="F218" s="82" t="s">
        <v>231</v>
      </c>
      <c r="G218" s="89" t="s">
        <v>411</v>
      </c>
      <c r="H218" s="240"/>
      <c r="I218" s="289"/>
      <c r="J218" s="72"/>
      <c r="K218" s="72"/>
      <c r="L218" s="72"/>
      <c r="M218" s="72"/>
      <c r="N218" s="72"/>
      <c r="O218" s="72">
        <v>1</v>
      </c>
      <c r="P218" s="77"/>
      <c r="Q218" s="72">
        <v>0</v>
      </c>
      <c r="R218" s="72">
        <f t="shared" si="107"/>
        <v>0.95000000000000007</v>
      </c>
      <c r="S218" s="72">
        <f t="shared" si="108"/>
        <v>1.9000000000000001</v>
      </c>
      <c r="T218" s="72">
        <f t="shared" si="109"/>
        <v>2.85</v>
      </c>
      <c r="U218" s="72">
        <f t="shared" si="110"/>
        <v>5.7</v>
      </c>
      <c r="V218" s="72">
        <f t="shared" si="111"/>
        <v>9.5</v>
      </c>
      <c r="W218" s="73"/>
      <c r="X218" s="72">
        <f t="shared" si="89"/>
        <v>0</v>
      </c>
      <c r="Y218" s="72">
        <f t="shared" si="112"/>
        <v>0</v>
      </c>
      <c r="Z218" s="72">
        <f t="shared" si="113"/>
        <v>0</v>
      </c>
      <c r="AA218" s="72">
        <f t="shared" si="114"/>
        <v>0</v>
      </c>
      <c r="AB218" s="72">
        <f t="shared" si="115"/>
        <v>0</v>
      </c>
      <c r="AC218" s="72">
        <f t="shared" si="116"/>
        <v>9.5</v>
      </c>
      <c r="AD218" s="72">
        <f t="shared" si="117"/>
        <v>9.5</v>
      </c>
      <c r="AE218" s="233"/>
    </row>
    <row r="219" spans="1:31" s="74" customFormat="1" ht="50.25" customHeight="1">
      <c r="A219" s="274"/>
      <c r="B219" s="242"/>
      <c r="C219" s="276"/>
      <c r="D219" s="238" t="s">
        <v>232</v>
      </c>
      <c r="E219" s="75">
        <f t="shared" si="106"/>
        <v>22</v>
      </c>
      <c r="F219" s="82" t="s">
        <v>233</v>
      </c>
      <c r="G219" s="71"/>
      <c r="H219" s="71" t="s">
        <v>234</v>
      </c>
      <c r="I219" s="289"/>
      <c r="J219" s="72"/>
      <c r="K219" s="72"/>
      <c r="L219" s="72"/>
      <c r="M219" s="72"/>
      <c r="N219" s="72"/>
      <c r="O219" s="72">
        <v>1</v>
      </c>
      <c r="P219" s="77"/>
      <c r="Q219" s="72">
        <v>0</v>
      </c>
      <c r="R219" s="72">
        <f t="shared" si="107"/>
        <v>0.95000000000000007</v>
      </c>
      <c r="S219" s="72">
        <f t="shared" si="108"/>
        <v>1.9000000000000001</v>
      </c>
      <c r="T219" s="72">
        <f t="shared" si="109"/>
        <v>2.85</v>
      </c>
      <c r="U219" s="72">
        <f t="shared" si="110"/>
        <v>5.7</v>
      </c>
      <c r="V219" s="72">
        <f t="shared" si="111"/>
        <v>9.5</v>
      </c>
      <c r="W219" s="73"/>
      <c r="X219" s="72">
        <f t="shared" si="89"/>
        <v>0</v>
      </c>
      <c r="Y219" s="72">
        <f t="shared" si="112"/>
        <v>0</v>
      </c>
      <c r="Z219" s="72">
        <f t="shared" si="113"/>
        <v>0</v>
      </c>
      <c r="AA219" s="72">
        <f t="shared" si="114"/>
        <v>0</v>
      </c>
      <c r="AB219" s="72">
        <f t="shared" si="115"/>
        <v>0</v>
      </c>
      <c r="AC219" s="72">
        <f t="shared" si="116"/>
        <v>9.5</v>
      </c>
      <c r="AD219" s="72">
        <f t="shared" si="117"/>
        <v>9.5</v>
      </c>
      <c r="AE219" s="233"/>
    </row>
    <row r="220" spans="1:31" s="74" customFormat="1" ht="30" customHeight="1">
      <c r="A220" s="274"/>
      <c r="B220" s="242"/>
      <c r="C220" s="278"/>
      <c r="D220" s="240"/>
      <c r="E220" s="75">
        <f t="shared" si="106"/>
        <v>23</v>
      </c>
      <c r="F220" s="82" t="s">
        <v>235</v>
      </c>
      <c r="G220" s="71" t="s">
        <v>78</v>
      </c>
      <c r="H220" s="71" t="s">
        <v>182</v>
      </c>
      <c r="I220" s="289"/>
      <c r="J220" s="72"/>
      <c r="K220" s="72"/>
      <c r="L220" s="72"/>
      <c r="M220" s="72"/>
      <c r="N220" s="72"/>
      <c r="O220" s="72">
        <v>1</v>
      </c>
      <c r="P220" s="77"/>
      <c r="Q220" s="72">
        <v>0</v>
      </c>
      <c r="R220" s="72">
        <f t="shared" si="107"/>
        <v>0.95000000000000007</v>
      </c>
      <c r="S220" s="72">
        <f t="shared" si="108"/>
        <v>1.9000000000000001</v>
      </c>
      <c r="T220" s="72">
        <f t="shared" si="109"/>
        <v>2.85</v>
      </c>
      <c r="U220" s="72">
        <f t="shared" si="110"/>
        <v>5.7</v>
      </c>
      <c r="V220" s="72">
        <f t="shared" si="111"/>
        <v>9.5</v>
      </c>
      <c r="W220" s="73"/>
      <c r="X220" s="72">
        <f t="shared" si="89"/>
        <v>0</v>
      </c>
      <c r="Y220" s="72">
        <f t="shared" si="112"/>
        <v>0</v>
      </c>
      <c r="Z220" s="72">
        <f t="shared" si="113"/>
        <v>0</v>
      </c>
      <c r="AA220" s="72">
        <f t="shared" si="114"/>
        <v>0</v>
      </c>
      <c r="AB220" s="72">
        <f t="shared" si="115"/>
        <v>0</v>
      </c>
      <c r="AC220" s="72">
        <f t="shared" si="116"/>
        <v>9.5</v>
      </c>
      <c r="AD220" s="72">
        <f t="shared" si="117"/>
        <v>9.5</v>
      </c>
      <c r="AE220" s="233"/>
    </row>
    <row r="221" spans="1:31" s="74" customFormat="1" ht="37.5" customHeight="1">
      <c r="A221" s="274"/>
      <c r="B221" s="242"/>
      <c r="C221" s="276"/>
      <c r="D221" s="238" t="s">
        <v>236</v>
      </c>
      <c r="E221" s="75">
        <f t="shared" si="106"/>
        <v>24</v>
      </c>
      <c r="F221" s="82" t="s">
        <v>237</v>
      </c>
      <c r="G221" s="71" t="s">
        <v>78</v>
      </c>
      <c r="H221" s="71" t="s">
        <v>238</v>
      </c>
      <c r="I221" s="289"/>
      <c r="J221" s="72"/>
      <c r="K221" s="72"/>
      <c r="L221" s="72"/>
      <c r="M221" s="72"/>
      <c r="N221" s="72"/>
      <c r="O221" s="72">
        <v>1</v>
      </c>
      <c r="P221" s="77"/>
      <c r="Q221" s="72">
        <v>0</v>
      </c>
      <c r="R221" s="72">
        <f t="shared" si="107"/>
        <v>0.95000000000000007</v>
      </c>
      <c r="S221" s="72">
        <f t="shared" si="108"/>
        <v>1.9000000000000001</v>
      </c>
      <c r="T221" s="72">
        <f t="shared" si="109"/>
        <v>2.85</v>
      </c>
      <c r="U221" s="72">
        <f t="shared" si="110"/>
        <v>5.7</v>
      </c>
      <c r="V221" s="72">
        <f t="shared" si="111"/>
        <v>9.5</v>
      </c>
      <c r="W221" s="73"/>
      <c r="X221" s="72">
        <f t="shared" si="89"/>
        <v>0</v>
      </c>
      <c r="Y221" s="72">
        <f t="shared" si="112"/>
        <v>0</v>
      </c>
      <c r="Z221" s="72">
        <f t="shared" si="113"/>
        <v>0</v>
      </c>
      <c r="AA221" s="72">
        <f t="shared" si="114"/>
        <v>0</v>
      </c>
      <c r="AB221" s="72">
        <f t="shared" si="115"/>
        <v>0</v>
      </c>
      <c r="AC221" s="72">
        <f t="shared" si="116"/>
        <v>9.5</v>
      </c>
      <c r="AD221" s="72">
        <f t="shared" si="117"/>
        <v>9.5</v>
      </c>
      <c r="AE221" s="233"/>
    </row>
    <row r="222" spans="1:31" s="74" customFormat="1" ht="55.5" customHeight="1">
      <c r="A222" s="275"/>
      <c r="B222" s="243"/>
      <c r="C222" s="278"/>
      <c r="D222" s="240"/>
      <c r="E222" s="75">
        <f t="shared" si="106"/>
        <v>25</v>
      </c>
      <c r="F222" s="82" t="s">
        <v>239</v>
      </c>
      <c r="G222" s="71">
        <v>1</v>
      </c>
      <c r="H222" s="71" t="s">
        <v>240</v>
      </c>
      <c r="I222" s="290"/>
      <c r="J222" s="72"/>
      <c r="K222" s="72"/>
      <c r="L222" s="72"/>
      <c r="M222" s="72"/>
      <c r="N222" s="72"/>
      <c r="O222" s="72">
        <v>1</v>
      </c>
      <c r="P222" s="77"/>
      <c r="Q222" s="72">
        <v>0</v>
      </c>
      <c r="R222" s="72">
        <f t="shared" si="107"/>
        <v>0.95000000000000007</v>
      </c>
      <c r="S222" s="72">
        <f t="shared" si="108"/>
        <v>1.9000000000000001</v>
      </c>
      <c r="T222" s="72">
        <f t="shared" si="109"/>
        <v>2.85</v>
      </c>
      <c r="U222" s="72">
        <f t="shared" si="110"/>
        <v>5.7</v>
      </c>
      <c r="V222" s="72">
        <f t="shared" si="111"/>
        <v>9.5</v>
      </c>
      <c r="W222" s="73"/>
      <c r="X222" s="72">
        <f t="shared" si="89"/>
        <v>0</v>
      </c>
      <c r="Y222" s="72">
        <f t="shared" si="112"/>
        <v>0</v>
      </c>
      <c r="Z222" s="72">
        <f t="shared" si="113"/>
        <v>0</v>
      </c>
      <c r="AA222" s="72">
        <f t="shared" si="114"/>
        <v>0</v>
      </c>
      <c r="AB222" s="72">
        <f t="shared" si="115"/>
        <v>0</v>
      </c>
      <c r="AC222" s="72">
        <f t="shared" si="116"/>
        <v>9.5</v>
      </c>
      <c r="AD222" s="72">
        <f t="shared" si="117"/>
        <v>9.5</v>
      </c>
      <c r="AE222" s="234"/>
    </row>
    <row r="223" spans="1:31" s="93" customFormat="1" ht="30" customHeight="1">
      <c r="A223" s="235" t="s">
        <v>13</v>
      </c>
      <c r="B223" s="236"/>
      <c r="C223" s="236"/>
      <c r="D223" s="236"/>
      <c r="E223" s="236"/>
      <c r="F223" s="236"/>
      <c r="G223" s="236"/>
      <c r="H223" s="236"/>
      <c r="I223" s="236"/>
      <c r="J223" s="236"/>
      <c r="K223" s="236"/>
      <c r="L223" s="236"/>
      <c r="M223" s="236"/>
      <c r="N223" s="236"/>
      <c r="O223" s="236"/>
      <c r="P223" s="236"/>
      <c r="Q223" s="236"/>
      <c r="R223" s="236"/>
      <c r="S223" s="236"/>
      <c r="T223" s="236"/>
      <c r="U223" s="236"/>
      <c r="V223" s="236"/>
      <c r="W223" s="236"/>
      <c r="X223" s="236"/>
      <c r="Y223" s="236"/>
      <c r="Z223" s="236"/>
      <c r="AA223" s="236"/>
      <c r="AB223" s="236"/>
      <c r="AC223" s="236"/>
      <c r="AD223" s="237"/>
      <c r="AE223" s="69">
        <f>SUM(AE197:AE222)</f>
        <v>250</v>
      </c>
    </row>
    <row r="224" spans="1:31" s="74" customFormat="1" ht="48.75" customHeight="1">
      <c r="A224" s="273">
        <v>6</v>
      </c>
      <c r="B224" s="241" t="s">
        <v>241</v>
      </c>
      <c r="C224" s="276"/>
      <c r="D224" s="238" t="s">
        <v>242</v>
      </c>
      <c r="E224" s="75">
        <v>1</v>
      </c>
      <c r="F224" s="82" t="s">
        <v>243</v>
      </c>
      <c r="G224" s="71" t="s">
        <v>78</v>
      </c>
      <c r="H224" s="238" t="s">
        <v>244</v>
      </c>
      <c r="I224" s="238"/>
      <c r="J224" s="72"/>
      <c r="K224" s="72"/>
      <c r="L224" s="72"/>
      <c r="M224" s="72"/>
      <c r="N224" s="72"/>
      <c r="O224" s="72">
        <v>1</v>
      </c>
      <c r="P224" s="77"/>
      <c r="Q224" s="72">
        <v>0</v>
      </c>
      <c r="R224" s="72">
        <f>10*0.1</f>
        <v>1</v>
      </c>
      <c r="S224" s="72">
        <f>10*0.2</f>
        <v>2</v>
      </c>
      <c r="T224" s="72">
        <f>10*0.3</f>
        <v>3</v>
      </c>
      <c r="U224" s="72">
        <f>10*0.6</f>
        <v>6</v>
      </c>
      <c r="V224" s="72">
        <f>10*1</f>
        <v>10</v>
      </c>
      <c r="W224" s="73"/>
      <c r="X224" s="72">
        <f t="shared" si="89"/>
        <v>0</v>
      </c>
      <c r="Y224" s="72">
        <f t="shared" si="112"/>
        <v>0</v>
      </c>
      <c r="Z224" s="72">
        <f t="shared" si="113"/>
        <v>0</v>
      </c>
      <c r="AA224" s="72">
        <f t="shared" si="114"/>
        <v>0</v>
      </c>
      <c r="AB224" s="72">
        <f t="shared" si="115"/>
        <v>0</v>
      </c>
      <c r="AC224" s="72">
        <f t="shared" si="116"/>
        <v>10</v>
      </c>
      <c r="AD224" s="72">
        <f t="shared" si="117"/>
        <v>10</v>
      </c>
      <c r="AE224" s="232">
        <f>SUM(AD224:AD244)</f>
        <v>120</v>
      </c>
    </row>
    <row r="225" spans="1:31" s="74" customFormat="1" ht="49.5" customHeight="1">
      <c r="A225" s="274"/>
      <c r="B225" s="242"/>
      <c r="C225" s="277"/>
      <c r="D225" s="239"/>
      <c r="E225" s="75">
        <f t="shared" si="106"/>
        <v>2</v>
      </c>
      <c r="F225" s="82" t="s">
        <v>412</v>
      </c>
      <c r="G225" s="71">
        <v>1</v>
      </c>
      <c r="H225" s="240"/>
      <c r="I225" s="239"/>
      <c r="J225" s="72"/>
      <c r="K225" s="72"/>
      <c r="L225" s="72"/>
      <c r="M225" s="72"/>
      <c r="N225" s="72"/>
      <c r="O225" s="72">
        <v>1</v>
      </c>
      <c r="P225" s="77"/>
      <c r="Q225" s="72">
        <v>0</v>
      </c>
      <c r="R225" s="72">
        <f>5*0.1</f>
        <v>0.5</v>
      </c>
      <c r="S225" s="72">
        <f>5*0.2</f>
        <v>1</v>
      </c>
      <c r="T225" s="72">
        <f>5*0.3</f>
        <v>1.5</v>
      </c>
      <c r="U225" s="72">
        <f>5*0.6</f>
        <v>3</v>
      </c>
      <c r="V225" s="72">
        <f>5*1</f>
        <v>5</v>
      </c>
      <c r="W225" s="73"/>
      <c r="X225" s="72">
        <f t="shared" si="89"/>
        <v>0</v>
      </c>
      <c r="Y225" s="72">
        <f t="shared" si="112"/>
        <v>0</v>
      </c>
      <c r="Z225" s="72">
        <f t="shared" si="113"/>
        <v>0</v>
      </c>
      <c r="AA225" s="72">
        <f t="shared" si="114"/>
        <v>0</v>
      </c>
      <c r="AB225" s="72">
        <f t="shared" si="115"/>
        <v>0</v>
      </c>
      <c r="AC225" s="72">
        <f t="shared" si="116"/>
        <v>5</v>
      </c>
      <c r="AD225" s="72">
        <f t="shared" si="117"/>
        <v>5</v>
      </c>
      <c r="AE225" s="233"/>
    </row>
    <row r="226" spans="1:31" s="74" customFormat="1" ht="56.25" customHeight="1">
      <c r="A226" s="274"/>
      <c r="B226" s="242"/>
      <c r="C226" s="277"/>
      <c r="D226" s="239"/>
      <c r="E226" s="75">
        <f t="shared" si="106"/>
        <v>3</v>
      </c>
      <c r="F226" s="82" t="s">
        <v>245</v>
      </c>
      <c r="G226" s="71">
        <v>1</v>
      </c>
      <c r="H226" s="71" t="s">
        <v>246</v>
      </c>
      <c r="I226" s="239"/>
      <c r="J226" s="72"/>
      <c r="K226" s="72"/>
      <c r="L226" s="72"/>
      <c r="M226" s="72"/>
      <c r="N226" s="72"/>
      <c r="O226" s="72">
        <v>1</v>
      </c>
      <c r="P226" s="77"/>
      <c r="Q226" s="72">
        <v>0</v>
      </c>
      <c r="R226" s="72">
        <f>10*0.1</f>
        <v>1</v>
      </c>
      <c r="S226" s="72">
        <f>10*0.2</f>
        <v>2</v>
      </c>
      <c r="T226" s="72">
        <f>10*0.3</f>
        <v>3</v>
      </c>
      <c r="U226" s="72">
        <f>10*0.6</f>
        <v>6</v>
      </c>
      <c r="V226" s="72">
        <f>10*1</f>
        <v>10</v>
      </c>
      <c r="W226" s="73"/>
      <c r="X226" s="72">
        <f t="shared" si="89"/>
        <v>0</v>
      </c>
      <c r="Y226" s="72">
        <f t="shared" si="112"/>
        <v>0</v>
      </c>
      <c r="Z226" s="72">
        <f t="shared" si="113"/>
        <v>0</v>
      </c>
      <c r="AA226" s="72">
        <f t="shared" si="114"/>
        <v>0</v>
      </c>
      <c r="AB226" s="72">
        <f t="shared" si="115"/>
        <v>0</v>
      </c>
      <c r="AC226" s="72">
        <f t="shared" si="116"/>
        <v>10</v>
      </c>
      <c r="AD226" s="72">
        <f t="shared" si="117"/>
        <v>10</v>
      </c>
      <c r="AE226" s="233"/>
    </row>
    <row r="227" spans="1:31" s="74" customFormat="1" ht="49.5" customHeight="1">
      <c r="A227" s="274"/>
      <c r="B227" s="242"/>
      <c r="C227" s="277"/>
      <c r="D227" s="239"/>
      <c r="E227" s="75">
        <f t="shared" si="106"/>
        <v>4</v>
      </c>
      <c r="F227" s="82" t="s">
        <v>247</v>
      </c>
      <c r="G227" s="71" t="s">
        <v>78</v>
      </c>
      <c r="H227" s="71" t="s">
        <v>248</v>
      </c>
      <c r="I227" s="239"/>
      <c r="J227" s="72"/>
      <c r="K227" s="72"/>
      <c r="L227" s="72"/>
      <c r="M227" s="72"/>
      <c r="N227" s="72"/>
      <c r="O227" s="72">
        <v>1</v>
      </c>
      <c r="P227" s="77"/>
      <c r="Q227" s="72">
        <v>0</v>
      </c>
      <c r="R227" s="72">
        <f t="shared" ref="R227:R244" si="118">5*0.1</f>
        <v>0.5</v>
      </c>
      <c r="S227" s="72">
        <f t="shared" ref="S227:S244" si="119">5*0.2</f>
        <v>1</v>
      </c>
      <c r="T227" s="72">
        <f t="shared" ref="T227:T244" si="120">5*0.3</f>
        <v>1.5</v>
      </c>
      <c r="U227" s="72">
        <f t="shared" ref="U227:U244" si="121">5*0.6</f>
        <v>3</v>
      </c>
      <c r="V227" s="72">
        <f t="shared" ref="V227:V244" si="122">5*1</f>
        <v>5</v>
      </c>
      <c r="W227" s="73"/>
      <c r="X227" s="72">
        <f t="shared" si="89"/>
        <v>0</v>
      </c>
      <c r="Y227" s="72">
        <f t="shared" si="112"/>
        <v>0</v>
      </c>
      <c r="Z227" s="72">
        <f t="shared" si="113"/>
        <v>0</v>
      </c>
      <c r="AA227" s="72">
        <f t="shared" si="114"/>
        <v>0</v>
      </c>
      <c r="AB227" s="72">
        <f t="shared" si="115"/>
        <v>0</v>
      </c>
      <c r="AC227" s="72">
        <f t="shared" si="116"/>
        <v>5</v>
      </c>
      <c r="AD227" s="72">
        <f t="shared" si="117"/>
        <v>5</v>
      </c>
      <c r="AE227" s="233"/>
    </row>
    <row r="228" spans="1:31" s="74" customFormat="1" ht="40.5" customHeight="1">
      <c r="A228" s="274"/>
      <c r="B228" s="242"/>
      <c r="C228" s="277"/>
      <c r="D228" s="239"/>
      <c r="E228" s="75">
        <f t="shared" si="106"/>
        <v>5</v>
      </c>
      <c r="F228" s="82" t="s">
        <v>249</v>
      </c>
      <c r="G228" s="71" t="s">
        <v>78</v>
      </c>
      <c r="H228" s="71" t="s">
        <v>250</v>
      </c>
      <c r="I228" s="239"/>
      <c r="J228" s="72"/>
      <c r="K228" s="72"/>
      <c r="L228" s="72"/>
      <c r="M228" s="72"/>
      <c r="N228" s="72"/>
      <c r="O228" s="72">
        <v>1</v>
      </c>
      <c r="P228" s="77"/>
      <c r="Q228" s="72">
        <v>0</v>
      </c>
      <c r="R228" s="72">
        <f t="shared" si="118"/>
        <v>0.5</v>
      </c>
      <c r="S228" s="72">
        <f t="shared" si="119"/>
        <v>1</v>
      </c>
      <c r="T228" s="72">
        <f t="shared" si="120"/>
        <v>1.5</v>
      </c>
      <c r="U228" s="72">
        <f t="shared" si="121"/>
        <v>3</v>
      </c>
      <c r="V228" s="72">
        <f t="shared" si="122"/>
        <v>5</v>
      </c>
      <c r="W228" s="73"/>
      <c r="X228" s="72">
        <f t="shared" si="89"/>
        <v>0</v>
      </c>
      <c r="Y228" s="72">
        <f t="shared" si="112"/>
        <v>0</v>
      </c>
      <c r="Z228" s="72">
        <f t="shared" si="113"/>
        <v>0</v>
      </c>
      <c r="AA228" s="72">
        <f t="shared" si="114"/>
        <v>0</v>
      </c>
      <c r="AB228" s="72">
        <f t="shared" si="115"/>
        <v>0</v>
      </c>
      <c r="AC228" s="72">
        <f t="shared" si="116"/>
        <v>5</v>
      </c>
      <c r="AD228" s="72">
        <f t="shared" si="117"/>
        <v>5</v>
      </c>
      <c r="AE228" s="233"/>
    </row>
    <row r="229" spans="1:31" s="74" customFormat="1" ht="42" customHeight="1">
      <c r="A229" s="274"/>
      <c r="B229" s="242"/>
      <c r="C229" s="277"/>
      <c r="D229" s="239"/>
      <c r="E229" s="75">
        <f t="shared" si="106"/>
        <v>6</v>
      </c>
      <c r="F229" s="82" t="s">
        <v>188</v>
      </c>
      <c r="G229" s="71">
        <v>1</v>
      </c>
      <c r="H229" s="71" t="s">
        <v>122</v>
      </c>
      <c r="I229" s="239"/>
      <c r="J229" s="72"/>
      <c r="K229" s="72"/>
      <c r="L229" s="72"/>
      <c r="M229" s="72"/>
      <c r="N229" s="72"/>
      <c r="O229" s="72">
        <v>1</v>
      </c>
      <c r="P229" s="77"/>
      <c r="Q229" s="72">
        <v>0</v>
      </c>
      <c r="R229" s="72">
        <f t="shared" si="118"/>
        <v>0.5</v>
      </c>
      <c r="S229" s="72">
        <f t="shared" si="119"/>
        <v>1</v>
      </c>
      <c r="T229" s="72">
        <f t="shared" si="120"/>
        <v>1.5</v>
      </c>
      <c r="U229" s="72">
        <f t="shared" si="121"/>
        <v>3</v>
      </c>
      <c r="V229" s="72">
        <f t="shared" si="122"/>
        <v>5</v>
      </c>
      <c r="W229" s="73"/>
      <c r="X229" s="72">
        <f t="shared" si="89"/>
        <v>0</v>
      </c>
      <c r="Y229" s="72">
        <f t="shared" si="112"/>
        <v>0</v>
      </c>
      <c r="Z229" s="72">
        <f t="shared" si="113"/>
        <v>0</v>
      </c>
      <c r="AA229" s="72">
        <f t="shared" si="114"/>
        <v>0</v>
      </c>
      <c r="AB229" s="72">
        <f t="shared" si="115"/>
        <v>0</v>
      </c>
      <c r="AC229" s="72">
        <f t="shared" si="116"/>
        <v>5</v>
      </c>
      <c r="AD229" s="72">
        <f t="shared" si="117"/>
        <v>5</v>
      </c>
      <c r="AE229" s="233"/>
    </row>
    <row r="230" spans="1:31" s="74" customFormat="1" ht="39.75" customHeight="1">
      <c r="A230" s="274"/>
      <c r="B230" s="242"/>
      <c r="C230" s="277"/>
      <c r="D230" s="239"/>
      <c r="E230" s="75">
        <f t="shared" si="106"/>
        <v>7</v>
      </c>
      <c r="F230" s="82" t="s">
        <v>190</v>
      </c>
      <c r="G230" s="71">
        <v>1</v>
      </c>
      <c r="H230" s="71" t="s">
        <v>250</v>
      </c>
      <c r="I230" s="239"/>
      <c r="J230" s="72"/>
      <c r="K230" s="72"/>
      <c r="L230" s="72"/>
      <c r="M230" s="72"/>
      <c r="N230" s="72"/>
      <c r="O230" s="72">
        <v>1</v>
      </c>
      <c r="P230" s="77"/>
      <c r="Q230" s="72">
        <v>0</v>
      </c>
      <c r="R230" s="72">
        <f t="shared" si="118"/>
        <v>0.5</v>
      </c>
      <c r="S230" s="72">
        <f t="shared" si="119"/>
        <v>1</v>
      </c>
      <c r="T230" s="72">
        <f t="shared" si="120"/>
        <v>1.5</v>
      </c>
      <c r="U230" s="72">
        <f t="shared" si="121"/>
        <v>3</v>
      </c>
      <c r="V230" s="72">
        <f t="shared" si="122"/>
        <v>5</v>
      </c>
      <c r="W230" s="73"/>
      <c r="X230" s="72">
        <f t="shared" si="89"/>
        <v>0</v>
      </c>
      <c r="Y230" s="72">
        <f t="shared" si="21"/>
        <v>0</v>
      </c>
      <c r="Z230" s="72">
        <f t="shared" si="21"/>
        <v>0</v>
      </c>
      <c r="AA230" s="72">
        <f t="shared" si="21"/>
        <v>0</v>
      </c>
      <c r="AB230" s="72">
        <f t="shared" si="31"/>
        <v>0</v>
      </c>
      <c r="AC230" s="72">
        <f t="shared" si="22"/>
        <v>5</v>
      </c>
      <c r="AD230" s="72">
        <f t="shared" si="24"/>
        <v>5</v>
      </c>
      <c r="AE230" s="233"/>
    </row>
    <row r="231" spans="1:31" s="74" customFormat="1" ht="27.75" customHeight="1">
      <c r="A231" s="274"/>
      <c r="B231" s="242"/>
      <c r="C231" s="277"/>
      <c r="D231" s="239"/>
      <c r="E231" s="75">
        <f t="shared" si="106"/>
        <v>8</v>
      </c>
      <c r="F231" s="82" t="s">
        <v>251</v>
      </c>
      <c r="G231" s="71">
        <v>1</v>
      </c>
      <c r="H231" s="238" t="s">
        <v>240</v>
      </c>
      <c r="I231" s="239"/>
      <c r="J231" s="72"/>
      <c r="K231" s="72"/>
      <c r="L231" s="72"/>
      <c r="M231" s="72"/>
      <c r="N231" s="72"/>
      <c r="O231" s="72">
        <v>1</v>
      </c>
      <c r="P231" s="77"/>
      <c r="Q231" s="72">
        <v>0</v>
      </c>
      <c r="R231" s="72">
        <f t="shared" si="118"/>
        <v>0.5</v>
      </c>
      <c r="S231" s="72">
        <f t="shared" si="119"/>
        <v>1</v>
      </c>
      <c r="T231" s="72">
        <f t="shared" si="120"/>
        <v>1.5</v>
      </c>
      <c r="U231" s="72">
        <f t="shared" si="121"/>
        <v>3</v>
      </c>
      <c r="V231" s="72">
        <f t="shared" si="122"/>
        <v>5</v>
      </c>
      <c r="W231" s="73"/>
      <c r="X231" s="72">
        <f t="shared" si="89"/>
        <v>0</v>
      </c>
      <c r="Y231" s="72">
        <f t="shared" si="21"/>
        <v>0</v>
      </c>
      <c r="Z231" s="72">
        <f t="shared" si="21"/>
        <v>0</v>
      </c>
      <c r="AA231" s="72">
        <f t="shared" si="21"/>
        <v>0</v>
      </c>
      <c r="AB231" s="72">
        <f t="shared" si="31"/>
        <v>0</v>
      </c>
      <c r="AC231" s="72">
        <f t="shared" si="22"/>
        <v>5</v>
      </c>
      <c r="AD231" s="72">
        <f t="shared" si="24"/>
        <v>5</v>
      </c>
      <c r="AE231" s="233"/>
    </row>
    <row r="232" spans="1:31" s="74" customFormat="1" ht="58.5" customHeight="1">
      <c r="A232" s="274"/>
      <c r="B232" s="242"/>
      <c r="C232" s="277"/>
      <c r="D232" s="239"/>
      <c r="E232" s="75">
        <f t="shared" si="106"/>
        <v>9</v>
      </c>
      <c r="F232" s="82" t="s">
        <v>481</v>
      </c>
      <c r="G232" s="71">
        <v>1</v>
      </c>
      <c r="H232" s="239"/>
      <c r="I232" s="239"/>
      <c r="J232" s="72"/>
      <c r="K232" s="72"/>
      <c r="L232" s="72"/>
      <c r="M232" s="72"/>
      <c r="N232" s="72"/>
      <c r="O232" s="72">
        <v>1</v>
      </c>
      <c r="P232" s="77"/>
      <c r="Q232" s="72">
        <v>0</v>
      </c>
      <c r="R232" s="72">
        <f t="shared" si="118"/>
        <v>0.5</v>
      </c>
      <c r="S232" s="72">
        <f t="shared" si="119"/>
        <v>1</v>
      </c>
      <c r="T232" s="72">
        <f t="shared" si="120"/>
        <v>1.5</v>
      </c>
      <c r="U232" s="72">
        <f t="shared" si="121"/>
        <v>3</v>
      </c>
      <c r="V232" s="72">
        <f t="shared" si="122"/>
        <v>5</v>
      </c>
      <c r="W232" s="73"/>
      <c r="X232" s="72">
        <f t="shared" si="89"/>
        <v>0</v>
      </c>
      <c r="Y232" s="72">
        <f t="shared" si="21"/>
        <v>0</v>
      </c>
      <c r="Z232" s="72">
        <f t="shared" si="21"/>
        <v>0</v>
      </c>
      <c r="AA232" s="72">
        <f t="shared" si="21"/>
        <v>0</v>
      </c>
      <c r="AB232" s="72">
        <f t="shared" si="31"/>
        <v>0</v>
      </c>
      <c r="AC232" s="72">
        <f t="shared" si="22"/>
        <v>5</v>
      </c>
      <c r="AD232" s="72">
        <f t="shared" si="24"/>
        <v>5</v>
      </c>
      <c r="AE232" s="233"/>
    </row>
    <row r="233" spans="1:31" s="74" customFormat="1" ht="39.75" customHeight="1">
      <c r="A233" s="274"/>
      <c r="B233" s="242"/>
      <c r="C233" s="278"/>
      <c r="D233" s="240"/>
      <c r="E233" s="75">
        <f t="shared" si="106"/>
        <v>10</v>
      </c>
      <c r="F233" s="82" t="s">
        <v>252</v>
      </c>
      <c r="G233" s="71">
        <v>1</v>
      </c>
      <c r="H233" s="240"/>
      <c r="I233" s="239"/>
      <c r="J233" s="72"/>
      <c r="K233" s="72"/>
      <c r="L233" s="72"/>
      <c r="M233" s="72"/>
      <c r="N233" s="72"/>
      <c r="O233" s="72">
        <v>1</v>
      </c>
      <c r="P233" s="77"/>
      <c r="Q233" s="72">
        <v>0</v>
      </c>
      <c r="R233" s="72">
        <f t="shared" si="118"/>
        <v>0.5</v>
      </c>
      <c r="S233" s="72">
        <f t="shared" si="119"/>
        <v>1</v>
      </c>
      <c r="T233" s="72">
        <f t="shared" si="120"/>
        <v>1.5</v>
      </c>
      <c r="U233" s="72">
        <f t="shared" si="121"/>
        <v>3</v>
      </c>
      <c r="V233" s="72">
        <f t="shared" si="122"/>
        <v>5</v>
      </c>
      <c r="W233" s="73"/>
      <c r="X233" s="72">
        <f t="shared" si="89"/>
        <v>0</v>
      </c>
      <c r="Y233" s="72">
        <f t="shared" si="21"/>
        <v>0</v>
      </c>
      <c r="Z233" s="72">
        <f t="shared" si="21"/>
        <v>0</v>
      </c>
      <c r="AA233" s="72">
        <f t="shared" si="21"/>
        <v>0</v>
      </c>
      <c r="AB233" s="72">
        <f t="shared" si="31"/>
        <v>0</v>
      </c>
      <c r="AC233" s="72">
        <f t="shared" si="22"/>
        <v>5</v>
      </c>
      <c r="AD233" s="72">
        <f t="shared" si="24"/>
        <v>5</v>
      </c>
      <c r="AE233" s="233"/>
    </row>
    <row r="234" spans="1:31" s="74" customFormat="1" ht="58.5" customHeight="1">
      <c r="A234" s="274"/>
      <c r="B234" s="242"/>
      <c r="C234" s="276"/>
      <c r="D234" s="238" t="s">
        <v>253</v>
      </c>
      <c r="E234" s="75">
        <f t="shared" si="106"/>
        <v>11</v>
      </c>
      <c r="F234" s="82" t="s">
        <v>254</v>
      </c>
      <c r="G234" s="71" t="s">
        <v>78</v>
      </c>
      <c r="H234" s="71" t="s">
        <v>255</v>
      </c>
      <c r="I234" s="239"/>
      <c r="J234" s="72"/>
      <c r="K234" s="72"/>
      <c r="L234" s="72"/>
      <c r="M234" s="72"/>
      <c r="N234" s="72"/>
      <c r="O234" s="72">
        <v>1</v>
      </c>
      <c r="P234" s="77"/>
      <c r="Q234" s="72">
        <v>0</v>
      </c>
      <c r="R234" s="72">
        <f t="shared" si="118"/>
        <v>0.5</v>
      </c>
      <c r="S234" s="72">
        <f t="shared" si="119"/>
        <v>1</v>
      </c>
      <c r="T234" s="72">
        <f t="shared" si="120"/>
        <v>1.5</v>
      </c>
      <c r="U234" s="72">
        <f t="shared" si="121"/>
        <v>3</v>
      </c>
      <c r="V234" s="72">
        <f t="shared" si="122"/>
        <v>5</v>
      </c>
      <c r="W234" s="73"/>
      <c r="X234" s="72">
        <f t="shared" si="89"/>
        <v>0</v>
      </c>
      <c r="Y234" s="72">
        <f t="shared" si="21"/>
        <v>0</v>
      </c>
      <c r="Z234" s="72">
        <f t="shared" si="21"/>
        <v>0</v>
      </c>
      <c r="AA234" s="72">
        <f t="shared" si="21"/>
        <v>0</v>
      </c>
      <c r="AB234" s="72">
        <f t="shared" si="31"/>
        <v>0</v>
      </c>
      <c r="AC234" s="72">
        <f t="shared" si="22"/>
        <v>5</v>
      </c>
      <c r="AD234" s="72">
        <f t="shared" si="24"/>
        <v>5</v>
      </c>
      <c r="AE234" s="233"/>
    </row>
    <row r="235" spans="1:31" s="74" customFormat="1" ht="51.75" customHeight="1">
      <c r="A235" s="274"/>
      <c r="B235" s="242"/>
      <c r="C235" s="277"/>
      <c r="D235" s="239"/>
      <c r="E235" s="75">
        <f t="shared" si="106"/>
        <v>12</v>
      </c>
      <c r="F235" s="82" t="s">
        <v>256</v>
      </c>
      <c r="G235" s="71" t="s">
        <v>78</v>
      </c>
      <c r="H235" s="71" t="s">
        <v>240</v>
      </c>
      <c r="I235" s="239"/>
      <c r="J235" s="72"/>
      <c r="K235" s="72"/>
      <c r="L235" s="72"/>
      <c r="M235" s="72"/>
      <c r="N235" s="72"/>
      <c r="O235" s="72">
        <v>1</v>
      </c>
      <c r="P235" s="77"/>
      <c r="Q235" s="72">
        <v>0</v>
      </c>
      <c r="R235" s="72">
        <f t="shared" si="118"/>
        <v>0.5</v>
      </c>
      <c r="S235" s="72">
        <f t="shared" si="119"/>
        <v>1</v>
      </c>
      <c r="T235" s="72">
        <f t="shared" si="120"/>
        <v>1.5</v>
      </c>
      <c r="U235" s="72">
        <f t="shared" si="121"/>
        <v>3</v>
      </c>
      <c r="V235" s="72">
        <f t="shared" si="122"/>
        <v>5</v>
      </c>
      <c r="W235" s="73"/>
      <c r="X235" s="72">
        <f t="shared" si="89"/>
        <v>0</v>
      </c>
      <c r="Y235" s="72">
        <f t="shared" si="21"/>
        <v>0</v>
      </c>
      <c r="Z235" s="72">
        <f t="shared" si="21"/>
        <v>0</v>
      </c>
      <c r="AA235" s="72">
        <f t="shared" si="21"/>
        <v>0</v>
      </c>
      <c r="AB235" s="72">
        <f t="shared" si="31"/>
        <v>0</v>
      </c>
      <c r="AC235" s="72">
        <f t="shared" si="22"/>
        <v>5</v>
      </c>
      <c r="AD235" s="72">
        <f t="shared" si="24"/>
        <v>5</v>
      </c>
      <c r="AE235" s="233"/>
    </row>
    <row r="236" spans="1:31" s="74" customFormat="1" ht="37.5" customHeight="1">
      <c r="A236" s="274"/>
      <c r="B236" s="242"/>
      <c r="C236" s="278"/>
      <c r="D236" s="240"/>
      <c r="E236" s="75">
        <f t="shared" si="106"/>
        <v>13</v>
      </c>
      <c r="F236" s="82" t="s">
        <v>257</v>
      </c>
      <c r="G236" s="71" t="s">
        <v>78</v>
      </c>
      <c r="H236" s="71" t="s">
        <v>258</v>
      </c>
      <c r="I236" s="239"/>
      <c r="J236" s="72"/>
      <c r="K236" s="72"/>
      <c r="L236" s="72"/>
      <c r="M236" s="72"/>
      <c r="N236" s="72"/>
      <c r="O236" s="72">
        <v>1</v>
      </c>
      <c r="P236" s="77"/>
      <c r="Q236" s="72">
        <v>0</v>
      </c>
      <c r="R236" s="72">
        <f t="shared" si="118"/>
        <v>0.5</v>
      </c>
      <c r="S236" s="72">
        <f t="shared" si="119"/>
        <v>1</v>
      </c>
      <c r="T236" s="72">
        <f t="shared" si="120"/>
        <v>1.5</v>
      </c>
      <c r="U236" s="72">
        <f t="shared" si="121"/>
        <v>3</v>
      </c>
      <c r="V236" s="72">
        <f t="shared" si="122"/>
        <v>5</v>
      </c>
      <c r="W236" s="73"/>
      <c r="X236" s="72">
        <f t="shared" si="89"/>
        <v>0</v>
      </c>
      <c r="Y236" s="72">
        <f t="shared" si="21"/>
        <v>0</v>
      </c>
      <c r="Z236" s="72">
        <f t="shared" si="21"/>
        <v>0</v>
      </c>
      <c r="AA236" s="72">
        <f t="shared" si="21"/>
        <v>0</v>
      </c>
      <c r="AB236" s="72">
        <f t="shared" si="31"/>
        <v>0</v>
      </c>
      <c r="AC236" s="72">
        <f t="shared" si="22"/>
        <v>5</v>
      </c>
      <c r="AD236" s="72">
        <f t="shared" si="24"/>
        <v>5</v>
      </c>
      <c r="AE236" s="233"/>
    </row>
    <row r="237" spans="1:31" s="74" customFormat="1" ht="78" customHeight="1">
      <c r="A237" s="274"/>
      <c r="B237" s="242"/>
      <c r="C237" s="276"/>
      <c r="D237" s="238" t="s">
        <v>259</v>
      </c>
      <c r="E237" s="75">
        <f t="shared" si="106"/>
        <v>14</v>
      </c>
      <c r="F237" s="82" t="s">
        <v>435</v>
      </c>
      <c r="G237" s="71" t="s">
        <v>78</v>
      </c>
      <c r="H237" s="71" t="s">
        <v>260</v>
      </c>
      <c r="I237" s="239"/>
      <c r="J237" s="72"/>
      <c r="K237" s="72"/>
      <c r="L237" s="72"/>
      <c r="M237" s="72"/>
      <c r="N237" s="72"/>
      <c r="O237" s="72">
        <v>1</v>
      </c>
      <c r="P237" s="77"/>
      <c r="Q237" s="72">
        <v>0</v>
      </c>
      <c r="R237" s="72">
        <f t="shared" si="118"/>
        <v>0.5</v>
      </c>
      <c r="S237" s="72">
        <f t="shared" si="119"/>
        <v>1</v>
      </c>
      <c r="T237" s="72">
        <f t="shared" si="120"/>
        <v>1.5</v>
      </c>
      <c r="U237" s="72">
        <f t="shared" si="121"/>
        <v>3</v>
      </c>
      <c r="V237" s="72">
        <f t="shared" si="122"/>
        <v>5</v>
      </c>
      <c r="W237" s="73"/>
      <c r="X237" s="72">
        <f t="shared" si="89"/>
        <v>0</v>
      </c>
      <c r="Y237" s="72">
        <f t="shared" si="21"/>
        <v>0</v>
      </c>
      <c r="Z237" s="72">
        <f t="shared" si="21"/>
        <v>0</v>
      </c>
      <c r="AA237" s="72">
        <f t="shared" si="21"/>
        <v>0</v>
      </c>
      <c r="AB237" s="72">
        <f t="shared" si="31"/>
        <v>0</v>
      </c>
      <c r="AC237" s="72">
        <f t="shared" si="22"/>
        <v>5</v>
      </c>
      <c r="AD237" s="72">
        <f t="shared" si="24"/>
        <v>5</v>
      </c>
      <c r="AE237" s="233"/>
    </row>
    <row r="238" spans="1:31" s="74" customFormat="1" ht="65.25" customHeight="1">
      <c r="A238" s="274"/>
      <c r="B238" s="242"/>
      <c r="C238" s="277"/>
      <c r="D238" s="239"/>
      <c r="E238" s="75">
        <f t="shared" si="106"/>
        <v>15</v>
      </c>
      <c r="F238" s="82" t="s">
        <v>413</v>
      </c>
      <c r="G238" s="71" t="s">
        <v>78</v>
      </c>
      <c r="H238" s="238" t="s">
        <v>261</v>
      </c>
      <c r="I238" s="239"/>
      <c r="J238" s="72"/>
      <c r="K238" s="72"/>
      <c r="L238" s="72"/>
      <c r="M238" s="72"/>
      <c r="N238" s="72"/>
      <c r="O238" s="72">
        <v>1</v>
      </c>
      <c r="P238" s="77"/>
      <c r="Q238" s="72">
        <v>0</v>
      </c>
      <c r="R238" s="72">
        <f t="shared" si="118"/>
        <v>0.5</v>
      </c>
      <c r="S238" s="72">
        <f t="shared" si="119"/>
        <v>1</v>
      </c>
      <c r="T238" s="72">
        <f t="shared" si="120"/>
        <v>1.5</v>
      </c>
      <c r="U238" s="72">
        <f t="shared" si="121"/>
        <v>3</v>
      </c>
      <c r="V238" s="72">
        <f t="shared" si="122"/>
        <v>5</v>
      </c>
      <c r="W238" s="73"/>
      <c r="X238" s="72">
        <f t="shared" si="89"/>
        <v>0</v>
      </c>
      <c r="Y238" s="72">
        <f t="shared" ref="Y238:Y243" si="123">K238*R238</f>
        <v>0</v>
      </c>
      <c r="Z238" s="72">
        <f t="shared" ref="Z238:Z243" si="124">L238*S238</f>
        <v>0</v>
      </c>
      <c r="AA238" s="72">
        <f t="shared" ref="AA238:AA243" si="125">M238*T238</f>
        <v>0</v>
      </c>
      <c r="AB238" s="72">
        <f t="shared" ref="AB238:AB243" si="126">N238*U238</f>
        <v>0</v>
      </c>
      <c r="AC238" s="72">
        <f t="shared" ref="AC238:AC243" si="127">O238*V238</f>
        <v>5</v>
      </c>
      <c r="AD238" s="72">
        <f t="shared" ref="AD238:AD243" si="128">X238+Y238+Z238+AA238+AB238+AC238</f>
        <v>5</v>
      </c>
      <c r="AE238" s="233"/>
    </row>
    <row r="239" spans="1:31" s="74" customFormat="1" ht="39" customHeight="1">
      <c r="A239" s="274"/>
      <c r="B239" s="242"/>
      <c r="C239" s="277"/>
      <c r="D239" s="239"/>
      <c r="E239" s="75">
        <f t="shared" si="106"/>
        <v>16</v>
      </c>
      <c r="F239" s="82" t="s">
        <v>262</v>
      </c>
      <c r="G239" s="71" t="s">
        <v>78</v>
      </c>
      <c r="H239" s="239"/>
      <c r="I239" s="239"/>
      <c r="J239" s="72"/>
      <c r="K239" s="72"/>
      <c r="L239" s="72"/>
      <c r="M239" s="72"/>
      <c r="N239" s="72"/>
      <c r="O239" s="72">
        <v>1</v>
      </c>
      <c r="P239" s="77"/>
      <c r="Q239" s="72">
        <v>0</v>
      </c>
      <c r="R239" s="72">
        <f t="shared" si="118"/>
        <v>0.5</v>
      </c>
      <c r="S239" s="72">
        <f t="shared" si="119"/>
        <v>1</v>
      </c>
      <c r="T239" s="72">
        <f t="shared" si="120"/>
        <v>1.5</v>
      </c>
      <c r="U239" s="72">
        <f t="shared" si="121"/>
        <v>3</v>
      </c>
      <c r="V239" s="72">
        <f t="shared" si="122"/>
        <v>5</v>
      </c>
      <c r="W239" s="73"/>
      <c r="X239" s="72">
        <f t="shared" si="89"/>
        <v>0</v>
      </c>
      <c r="Y239" s="72">
        <f t="shared" si="123"/>
        <v>0</v>
      </c>
      <c r="Z239" s="72">
        <f t="shared" si="124"/>
        <v>0</v>
      </c>
      <c r="AA239" s="72">
        <f t="shared" si="125"/>
        <v>0</v>
      </c>
      <c r="AB239" s="72">
        <f t="shared" si="126"/>
        <v>0</v>
      </c>
      <c r="AC239" s="72">
        <f t="shared" si="127"/>
        <v>5</v>
      </c>
      <c r="AD239" s="72">
        <f t="shared" si="128"/>
        <v>5</v>
      </c>
      <c r="AE239" s="233"/>
    </row>
    <row r="240" spans="1:31" s="74" customFormat="1" ht="69" customHeight="1">
      <c r="A240" s="274"/>
      <c r="B240" s="242"/>
      <c r="C240" s="277"/>
      <c r="D240" s="239"/>
      <c r="E240" s="75">
        <f t="shared" si="106"/>
        <v>17</v>
      </c>
      <c r="F240" s="82" t="s">
        <v>263</v>
      </c>
      <c r="G240" s="71" t="s">
        <v>78</v>
      </c>
      <c r="H240" s="71" t="s">
        <v>264</v>
      </c>
      <c r="I240" s="239"/>
      <c r="J240" s="72"/>
      <c r="K240" s="72"/>
      <c r="L240" s="72"/>
      <c r="M240" s="72"/>
      <c r="N240" s="72"/>
      <c r="O240" s="72">
        <v>1</v>
      </c>
      <c r="P240" s="77"/>
      <c r="Q240" s="72">
        <v>0</v>
      </c>
      <c r="R240" s="72">
        <f t="shared" si="118"/>
        <v>0.5</v>
      </c>
      <c r="S240" s="72">
        <f t="shared" si="119"/>
        <v>1</v>
      </c>
      <c r="T240" s="72">
        <f t="shared" si="120"/>
        <v>1.5</v>
      </c>
      <c r="U240" s="72">
        <f t="shared" si="121"/>
        <v>3</v>
      </c>
      <c r="V240" s="72">
        <f t="shared" si="122"/>
        <v>5</v>
      </c>
      <c r="W240" s="73"/>
      <c r="X240" s="72">
        <f t="shared" ref="X240:X256" si="129">J240*Q240</f>
        <v>0</v>
      </c>
      <c r="Y240" s="72">
        <f t="shared" si="123"/>
        <v>0</v>
      </c>
      <c r="Z240" s="72">
        <f t="shared" si="124"/>
        <v>0</v>
      </c>
      <c r="AA240" s="72">
        <f t="shared" si="125"/>
        <v>0</v>
      </c>
      <c r="AB240" s="72">
        <f t="shared" si="126"/>
        <v>0</v>
      </c>
      <c r="AC240" s="72">
        <f t="shared" si="127"/>
        <v>5</v>
      </c>
      <c r="AD240" s="72">
        <f t="shared" si="128"/>
        <v>5</v>
      </c>
      <c r="AE240" s="233"/>
    </row>
    <row r="241" spans="1:31" s="74" customFormat="1" ht="47.25" customHeight="1">
      <c r="A241" s="274"/>
      <c r="B241" s="242"/>
      <c r="C241" s="277"/>
      <c r="D241" s="239"/>
      <c r="E241" s="75">
        <f t="shared" si="106"/>
        <v>18</v>
      </c>
      <c r="F241" s="82" t="s">
        <v>265</v>
      </c>
      <c r="G241" s="71" t="s">
        <v>78</v>
      </c>
      <c r="H241" s="71" t="s">
        <v>89</v>
      </c>
      <c r="I241" s="239"/>
      <c r="J241" s="72"/>
      <c r="K241" s="72"/>
      <c r="L241" s="72"/>
      <c r="M241" s="72"/>
      <c r="N241" s="72"/>
      <c r="O241" s="72">
        <v>1</v>
      </c>
      <c r="P241" s="77"/>
      <c r="Q241" s="72">
        <v>0</v>
      </c>
      <c r="R241" s="72">
        <f>10*0.1</f>
        <v>1</v>
      </c>
      <c r="S241" s="72">
        <f>10*0.2</f>
        <v>2</v>
      </c>
      <c r="T241" s="72">
        <f>10*0.3</f>
        <v>3</v>
      </c>
      <c r="U241" s="72">
        <f>10*0.6</f>
        <v>6</v>
      </c>
      <c r="V241" s="72">
        <f>10*1</f>
        <v>10</v>
      </c>
      <c r="W241" s="73"/>
      <c r="X241" s="72">
        <f t="shared" si="129"/>
        <v>0</v>
      </c>
      <c r="Y241" s="72">
        <f t="shared" si="123"/>
        <v>0</v>
      </c>
      <c r="Z241" s="72">
        <f t="shared" si="124"/>
        <v>0</v>
      </c>
      <c r="AA241" s="72">
        <f t="shared" si="125"/>
        <v>0</v>
      </c>
      <c r="AB241" s="72">
        <f t="shared" si="126"/>
        <v>0</v>
      </c>
      <c r="AC241" s="72">
        <f t="shared" si="127"/>
        <v>10</v>
      </c>
      <c r="AD241" s="72">
        <f t="shared" si="128"/>
        <v>10</v>
      </c>
      <c r="AE241" s="233"/>
    </row>
    <row r="242" spans="1:31" s="74" customFormat="1" ht="208.5" customHeight="1">
      <c r="A242" s="274"/>
      <c r="B242" s="242"/>
      <c r="C242" s="277"/>
      <c r="D242" s="239"/>
      <c r="E242" s="75">
        <f t="shared" si="106"/>
        <v>19</v>
      </c>
      <c r="F242" s="82" t="s">
        <v>414</v>
      </c>
      <c r="G242" s="71" t="s">
        <v>78</v>
      </c>
      <c r="H242" s="71" t="s">
        <v>266</v>
      </c>
      <c r="I242" s="239"/>
      <c r="J242" s="72"/>
      <c r="K242" s="72"/>
      <c r="L242" s="72"/>
      <c r="M242" s="72"/>
      <c r="N242" s="72"/>
      <c r="O242" s="72">
        <v>1</v>
      </c>
      <c r="P242" s="77"/>
      <c r="Q242" s="72">
        <v>0</v>
      </c>
      <c r="R242" s="72">
        <f t="shared" si="118"/>
        <v>0.5</v>
      </c>
      <c r="S242" s="72">
        <f t="shared" si="119"/>
        <v>1</v>
      </c>
      <c r="T242" s="72">
        <f t="shared" si="120"/>
        <v>1.5</v>
      </c>
      <c r="U242" s="72">
        <f t="shared" si="121"/>
        <v>3</v>
      </c>
      <c r="V242" s="72">
        <f t="shared" si="122"/>
        <v>5</v>
      </c>
      <c r="W242" s="73"/>
      <c r="X242" s="72">
        <f t="shared" si="129"/>
        <v>0</v>
      </c>
      <c r="Y242" s="72">
        <f t="shared" si="123"/>
        <v>0</v>
      </c>
      <c r="Z242" s="72">
        <f t="shared" si="124"/>
        <v>0</v>
      </c>
      <c r="AA242" s="72">
        <f t="shared" si="125"/>
        <v>0</v>
      </c>
      <c r="AB242" s="72">
        <f t="shared" si="126"/>
        <v>0</v>
      </c>
      <c r="AC242" s="72">
        <f t="shared" si="127"/>
        <v>5</v>
      </c>
      <c r="AD242" s="72">
        <f t="shared" si="128"/>
        <v>5</v>
      </c>
      <c r="AE242" s="233"/>
    </row>
    <row r="243" spans="1:31" s="74" customFormat="1" ht="64.5" customHeight="1">
      <c r="A243" s="274"/>
      <c r="B243" s="242"/>
      <c r="C243" s="277"/>
      <c r="D243" s="239"/>
      <c r="E243" s="75">
        <f t="shared" si="106"/>
        <v>20</v>
      </c>
      <c r="F243" s="82" t="s">
        <v>267</v>
      </c>
      <c r="G243" s="71">
        <v>1</v>
      </c>
      <c r="H243" s="71" t="s">
        <v>268</v>
      </c>
      <c r="I243" s="239"/>
      <c r="J243" s="72"/>
      <c r="K243" s="72"/>
      <c r="L243" s="72"/>
      <c r="M243" s="72"/>
      <c r="N243" s="72"/>
      <c r="O243" s="72">
        <v>1</v>
      </c>
      <c r="P243" s="77"/>
      <c r="Q243" s="72">
        <v>0</v>
      </c>
      <c r="R243" s="72">
        <f t="shared" si="118"/>
        <v>0.5</v>
      </c>
      <c r="S243" s="72">
        <f t="shared" si="119"/>
        <v>1</v>
      </c>
      <c r="T243" s="72">
        <f t="shared" si="120"/>
        <v>1.5</v>
      </c>
      <c r="U243" s="72">
        <f t="shared" si="121"/>
        <v>3</v>
      </c>
      <c r="V243" s="72">
        <f t="shared" si="122"/>
        <v>5</v>
      </c>
      <c r="W243" s="73"/>
      <c r="X243" s="72">
        <f t="shared" si="129"/>
        <v>0</v>
      </c>
      <c r="Y243" s="72">
        <f t="shared" si="123"/>
        <v>0</v>
      </c>
      <c r="Z243" s="72">
        <f t="shared" si="124"/>
        <v>0</v>
      </c>
      <c r="AA243" s="72">
        <f t="shared" si="125"/>
        <v>0</v>
      </c>
      <c r="AB243" s="72">
        <f t="shared" si="126"/>
        <v>0</v>
      </c>
      <c r="AC243" s="72">
        <f t="shared" si="127"/>
        <v>5</v>
      </c>
      <c r="AD243" s="72">
        <f t="shared" si="128"/>
        <v>5</v>
      </c>
      <c r="AE243" s="233"/>
    </row>
    <row r="244" spans="1:31" s="74" customFormat="1" ht="53.25" customHeight="1">
      <c r="A244" s="274"/>
      <c r="B244" s="242"/>
      <c r="C244" s="278"/>
      <c r="D244" s="240"/>
      <c r="E244" s="75">
        <f t="shared" si="106"/>
        <v>21</v>
      </c>
      <c r="F244" s="114" t="s">
        <v>415</v>
      </c>
      <c r="G244" s="71" t="s">
        <v>78</v>
      </c>
      <c r="H244" s="71" t="s">
        <v>89</v>
      </c>
      <c r="I244" s="240"/>
      <c r="J244" s="72"/>
      <c r="K244" s="72"/>
      <c r="L244" s="72"/>
      <c r="M244" s="72"/>
      <c r="N244" s="72"/>
      <c r="O244" s="72">
        <v>1</v>
      </c>
      <c r="P244" s="77"/>
      <c r="Q244" s="72">
        <v>0</v>
      </c>
      <c r="R244" s="72">
        <f t="shared" si="118"/>
        <v>0.5</v>
      </c>
      <c r="S244" s="72">
        <f t="shared" si="119"/>
        <v>1</v>
      </c>
      <c r="T244" s="72">
        <f t="shared" si="120"/>
        <v>1.5</v>
      </c>
      <c r="U244" s="72">
        <f t="shared" si="121"/>
        <v>3</v>
      </c>
      <c r="V244" s="72">
        <f t="shared" si="122"/>
        <v>5</v>
      </c>
      <c r="W244" s="73"/>
      <c r="X244" s="72">
        <f t="shared" si="129"/>
        <v>0</v>
      </c>
      <c r="Y244" s="72">
        <f t="shared" ref="Y244:Y257" si="130">K244*R244</f>
        <v>0</v>
      </c>
      <c r="Z244" s="72">
        <f t="shared" ref="Z244:Z257" si="131">L244*S244</f>
        <v>0</v>
      </c>
      <c r="AA244" s="72">
        <f t="shared" ref="AA244:AA257" si="132">M244*T244</f>
        <v>0</v>
      </c>
      <c r="AB244" s="72">
        <f t="shared" ref="AB244:AB257" si="133">N244*U244</f>
        <v>0</v>
      </c>
      <c r="AC244" s="72">
        <f t="shared" ref="AC244:AC257" si="134">O244*V244</f>
        <v>5</v>
      </c>
      <c r="AD244" s="72">
        <f t="shared" ref="AD244:AD257" si="135">X244+Y244+Z244+AA244+AB244+AC244</f>
        <v>5</v>
      </c>
      <c r="AE244" s="234"/>
    </row>
    <row r="245" spans="1:31" s="93" customFormat="1" ht="30" customHeight="1">
      <c r="A245" s="235" t="s">
        <v>13</v>
      </c>
      <c r="B245" s="236"/>
      <c r="C245" s="236"/>
      <c r="D245" s="236"/>
      <c r="E245" s="236"/>
      <c r="F245" s="236"/>
      <c r="G245" s="236"/>
      <c r="H245" s="236"/>
      <c r="I245" s="236"/>
      <c r="J245" s="236"/>
      <c r="K245" s="236"/>
      <c r="L245" s="236"/>
      <c r="M245" s="236"/>
      <c r="N245" s="236"/>
      <c r="O245" s="236"/>
      <c r="P245" s="236"/>
      <c r="Q245" s="236"/>
      <c r="R245" s="236"/>
      <c r="S245" s="236"/>
      <c r="T245" s="236"/>
      <c r="U245" s="236"/>
      <c r="V245" s="236"/>
      <c r="W245" s="236"/>
      <c r="X245" s="236"/>
      <c r="Y245" s="236"/>
      <c r="Z245" s="236"/>
      <c r="AA245" s="236"/>
      <c r="AB245" s="236"/>
      <c r="AC245" s="236"/>
      <c r="AD245" s="237"/>
      <c r="AE245" s="69">
        <f>SUM(AE224:AE244)</f>
        <v>120</v>
      </c>
    </row>
    <row r="246" spans="1:31" s="74" customFormat="1" ht="98.25" customHeight="1">
      <c r="A246" s="273">
        <v>7</v>
      </c>
      <c r="B246" s="241" t="s">
        <v>269</v>
      </c>
      <c r="C246" s="276"/>
      <c r="D246" s="238" t="s">
        <v>270</v>
      </c>
      <c r="E246" s="70">
        <v>1</v>
      </c>
      <c r="F246" s="82" t="s">
        <v>271</v>
      </c>
      <c r="G246" s="71">
        <v>1</v>
      </c>
      <c r="H246" s="71" t="s">
        <v>272</v>
      </c>
      <c r="I246" s="238"/>
      <c r="J246" s="72"/>
      <c r="K246" s="72"/>
      <c r="L246" s="72"/>
      <c r="M246" s="72"/>
      <c r="N246" s="72"/>
      <c r="O246" s="72">
        <v>1</v>
      </c>
      <c r="P246" s="77"/>
      <c r="Q246" s="72">
        <v>0</v>
      </c>
      <c r="R246" s="72">
        <f t="shared" ref="R246:R251" si="136">10*0.1</f>
        <v>1</v>
      </c>
      <c r="S246" s="72">
        <f t="shared" ref="S246:S251" si="137">10*0.2</f>
        <v>2</v>
      </c>
      <c r="T246" s="72">
        <f t="shared" ref="T246:T251" si="138">10*0.3</f>
        <v>3</v>
      </c>
      <c r="U246" s="72">
        <f t="shared" ref="U246:U251" si="139">10*0.6</f>
        <v>6</v>
      </c>
      <c r="V246" s="72">
        <f t="shared" ref="V246:V251" si="140">10*1</f>
        <v>10</v>
      </c>
      <c r="W246" s="73"/>
      <c r="X246" s="72">
        <f t="shared" si="129"/>
        <v>0</v>
      </c>
      <c r="Y246" s="72">
        <f t="shared" si="130"/>
        <v>0</v>
      </c>
      <c r="Z246" s="72">
        <f t="shared" si="131"/>
        <v>0</v>
      </c>
      <c r="AA246" s="72">
        <f t="shared" si="132"/>
        <v>0</v>
      </c>
      <c r="AB246" s="72">
        <f t="shared" si="133"/>
        <v>0</v>
      </c>
      <c r="AC246" s="72">
        <f t="shared" si="134"/>
        <v>10</v>
      </c>
      <c r="AD246" s="72">
        <f t="shared" si="135"/>
        <v>10</v>
      </c>
      <c r="AE246" s="232">
        <f>SUM(AD246:AD252)</f>
        <v>70</v>
      </c>
    </row>
    <row r="247" spans="1:31" s="74" customFormat="1" ht="53.25" customHeight="1">
      <c r="A247" s="274"/>
      <c r="B247" s="242"/>
      <c r="C247" s="278"/>
      <c r="D247" s="240"/>
      <c r="E247" s="70">
        <f>E246+1</f>
        <v>2</v>
      </c>
      <c r="F247" s="82" t="s">
        <v>273</v>
      </c>
      <c r="G247" s="71" t="s">
        <v>78</v>
      </c>
      <c r="H247" s="71" t="s">
        <v>274</v>
      </c>
      <c r="I247" s="239"/>
      <c r="J247" s="72"/>
      <c r="K247" s="72"/>
      <c r="L247" s="72"/>
      <c r="M247" s="72"/>
      <c r="N247" s="72"/>
      <c r="O247" s="72">
        <v>1</v>
      </c>
      <c r="P247" s="77"/>
      <c r="Q247" s="72">
        <v>0</v>
      </c>
      <c r="R247" s="72">
        <f t="shared" si="136"/>
        <v>1</v>
      </c>
      <c r="S247" s="72">
        <f t="shared" si="137"/>
        <v>2</v>
      </c>
      <c r="T247" s="72">
        <f t="shared" si="138"/>
        <v>3</v>
      </c>
      <c r="U247" s="72">
        <f t="shared" si="139"/>
        <v>6</v>
      </c>
      <c r="V247" s="72">
        <f t="shared" si="140"/>
        <v>10</v>
      </c>
      <c r="W247" s="73"/>
      <c r="X247" s="72">
        <f t="shared" si="129"/>
        <v>0</v>
      </c>
      <c r="Y247" s="72">
        <f t="shared" si="130"/>
        <v>0</v>
      </c>
      <c r="Z247" s="72">
        <f t="shared" si="131"/>
        <v>0</v>
      </c>
      <c r="AA247" s="72">
        <f t="shared" si="132"/>
        <v>0</v>
      </c>
      <c r="AB247" s="72">
        <f t="shared" si="133"/>
        <v>0</v>
      </c>
      <c r="AC247" s="72">
        <f t="shared" si="134"/>
        <v>10</v>
      </c>
      <c r="AD247" s="72">
        <f t="shared" si="135"/>
        <v>10</v>
      </c>
      <c r="AE247" s="233"/>
    </row>
    <row r="248" spans="1:31" s="74" customFormat="1" ht="30" customHeight="1">
      <c r="A248" s="274"/>
      <c r="B248" s="242"/>
      <c r="C248" s="276"/>
      <c r="D248" s="238" t="s">
        <v>278</v>
      </c>
      <c r="E248" s="70">
        <f t="shared" ref="E248:E252" si="141">E247+1</f>
        <v>3</v>
      </c>
      <c r="F248" s="82" t="s">
        <v>275</v>
      </c>
      <c r="G248" s="71" t="s">
        <v>78</v>
      </c>
      <c r="H248" s="71" t="s">
        <v>244</v>
      </c>
      <c r="I248" s="239"/>
      <c r="J248" s="72"/>
      <c r="K248" s="72"/>
      <c r="L248" s="72"/>
      <c r="M248" s="72"/>
      <c r="N248" s="72"/>
      <c r="O248" s="72">
        <v>1</v>
      </c>
      <c r="P248" s="77"/>
      <c r="Q248" s="72">
        <v>0</v>
      </c>
      <c r="R248" s="72">
        <f t="shared" si="136"/>
        <v>1</v>
      </c>
      <c r="S248" s="72">
        <f t="shared" si="137"/>
        <v>2</v>
      </c>
      <c r="T248" s="72">
        <f t="shared" si="138"/>
        <v>3</v>
      </c>
      <c r="U248" s="72">
        <f t="shared" si="139"/>
        <v>6</v>
      </c>
      <c r="V248" s="72">
        <f t="shared" si="140"/>
        <v>10</v>
      </c>
      <c r="W248" s="73"/>
      <c r="X248" s="72">
        <f t="shared" si="129"/>
        <v>0</v>
      </c>
      <c r="Y248" s="72">
        <f t="shared" si="130"/>
        <v>0</v>
      </c>
      <c r="Z248" s="72">
        <f t="shared" si="131"/>
        <v>0</v>
      </c>
      <c r="AA248" s="72">
        <f t="shared" si="132"/>
        <v>0</v>
      </c>
      <c r="AB248" s="72">
        <f t="shared" si="133"/>
        <v>0</v>
      </c>
      <c r="AC248" s="72">
        <f t="shared" si="134"/>
        <v>10</v>
      </c>
      <c r="AD248" s="72">
        <f t="shared" si="135"/>
        <v>10</v>
      </c>
      <c r="AE248" s="233"/>
    </row>
    <row r="249" spans="1:31" s="74" customFormat="1" ht="66" customHeight="1">
      <c r="A249" s="274"/>
      <c r="B249" s="242"/>
      <c r="C249" s="277"/>
      <c r="D249" s="239"/>
      <c r="E249" s="70">
        <f t="shared" si="141"/>
        <v>4</v>
      </c>
      <c r="F249" s="82" t="s">
        <v>276</v>
      </c>
      <c r="G249" s="71">
        <v>1</v>
      </c>
      <c r="H249" s="71" t="s">
        <v>277</v>
      </c>
      <c r="I249" s="239"/>
      <c r="J249" s="72"/>
      <c r="K249" s="72"/>
      <c r="L249" s="72"/>
      <c r="M249" s="72"/>
      <c r="N249" s="72"/>
      <c r="O249" s="72">
        <v>1</v>
      </c>
      <c r="P249" s="77"/>
      <c r="Q249" s="72">
        <v>0</v>
      </c>
      <c r="R249" s="72">
        <f t="shared" si="136"/>
        <v>1</v>
      </c>
      <c r="S249" s="72">
        <f t="shared" si="137"/>
        <v>2</v>
      </c>
      <c r="T249" s="72">
        <f t="shared" si="138"/>
        <v>3</v>
      </c>
      <c r="U249" s="72">
        <f t="shared" si="139"/>
        <v>6</v>
      </c>
      <c r="V249" s="72">
        <f t="shared" si="140"/>
        <v>10</v>
      </c>
      <c r="W249" s="73"/>
      <c r="X249" s="72">
        <f t="shared" si="129"/>
        <v>0</v>
      </c>
      <c r="Y249" s="72">
        <f t="shared" si="130"/>
        <v>0</v>
      </c>
      <c r="Z249" s="72">
        <f t="shared" si="131"/>
        <v>0</v>
      </c>
      <c r="AA249" s="72">
        <f t="shared" si="132"/>
        <v>0</v>
      </c>
      <c r="AB249" s="72">
        <f t="shared" si="133"/>
        <v>0</v>
      </c>
      <c r="AC249" s="72">
        <f t="shared" si="134"/>
        <v>10</v>
      </c>
      <c r="AD249" s="72">
        <f t="shared" si="135"/>
        <v>10</v>
      </c>
      <c r="AE249" s="233"/>
    </row>
    <row r="250" spans="1:31" s="74" customFormat="1" ht="66" customHeight="1">
      <c r="A250" s="274"/>
      <c r="B250" s="242"/>
      <c r="C250" s="277"/>
      <c r="D250" s="239"/>
      <c r="E250" s="70">
        <f t="shared" si="141"/>
        <v>5</v>
      </c>
      <c r="F250" s="82" t="s">
        <v>279</v>
      </c>
      <c r="G250" s="71">
        <v>1</v>
      </c>
      <c r="H250" s="71" t="s">
        <v>280</v>
      </c>
      <c r="I250" s="239"/>
      <c r="J250" s="72"/>
      <c r="K250" s="72"/>
      <c r="L250" s="72"/>
      <c r="M250" s="72"/>
      <c r="N250" s="72"/>
      <c r="O250" s="72">
        <v>1</v>
      </c>
      <c r="P250" s="77"/>
      <c r="Q250" s="72">
        <v>0</v>
      </c>
      <c r="R250" s="72">
        <f t="shared" si="136"/>
        <v>1</v>
      </c>
      <c r="S250" s="72">
        <f t="shared" si="137"/>
        <v>2</v>
      </c>
      <c r="T250" s="72">
        <f t="shared" si="138"/>
        <v>3</v>
      </c>
      <c r="U250" s="72">
        <f t="shared" si="139"/>
        <v>6</v>
      </c>
      <c r="V250" s="72">
        <f t="shared" si="140"/>
        <v>10</v>
      </c>
      <c r="W250" s="73"/>
      <c r="X250" s="72">
        <f t="shared" si="129"/>
        <v>0</v>
      </c>
      <c r="Y250" s="72">
        <f t="shared" si="130"/>
        <v>0</v>
      </c>
      <c r="Z250" s="72">
        <f t="shared" si="131"/>
        <v>0</v>
      </c>
      <c r="AA250" s="72">
        <f t="shared" si="132"/>
        <v>0</v>
      </c>
      <c r="AB250" s="72">
        <f t="shared" si="133"/>
        <v>0</v>
      </c>
      <c r="AC250" s="72">
        <f t="shared" si="134"/>
        <v>10</v>
      </c>
      <c r="AD250" s="72">
        <f t="shared" si="135"/>
        <v>10</v>
      </c>
      <c r="AE250" s="233"/>
    </row>
    <row r="251" spans="1:31" s="74" customFormat="1" ht="66.75" customHeight="1">
      <c r="A251" s="274"/>
      <c r="B251" s="242"/>
      <c r="C251" s="277"/>
      <c r="D251" s="239"/>
      <c r="E251" s="70">
        <f t="shared" si="141"/>
        <v>6</v>
      </c>
      <c r="F251" s="82" t="s">
        <v>281</v>
      </c>
      <c r="G251" s="71" t="s">
        <v>78</v>
      </c>
      <c r="H251" s="238" t="s">
        <v>282</v>
      </c>
      <c r="I251" s="239"/>
      <c r="J251" s="72"/>
      <c r="K251" s="72"/>
      <c r="L251" s="72"/>
      <c r="M251" s="72"/>
      <c r="N251" s="72"/>
      <c r="O251" s="72">
        <v>1</v>
      </c>
      <c r="P251" s="77"/>
      <c r="Q251" s="72">
        <v>0</v>
      </c>
      <c r="R251" s="72">
        <f t="shared" si="136"/>
        <v>1</v>
      </c>
      <c r="S251" s="72">
        <f t="shared" si="137"/>
        <v>2</v>
      </c>
      <c r="T251" s="72">
        <f t="shared" si="138"/>
        <v>3</v>
      </c>
      <c r="U251" s="72">
        <f t="shared" si="139"/>
        <v>6</v>
      </c>
      <c r="V251" s="72">
        <f t="shared" si="140"/>
        <v>10</v>
      </c>
      <c r="W251" s="73"/>
      <c r="X251" s="72">
        <f t="shared" si="129"/>
        <v>0</v>
      </c>
      <c r="Y251" s="72">
        <f t="shared" si="130"/>
        <v>0</v>
      </c>
      <c r="Z251" s="72">
        <f t="shared" si="131"/>
        <v>0</v>
      </c>
      <c r="AA251" s="72">
        <f t="shared" si="132"/>
        <v>0</v>
      </c>
      <c r="AB251" s="72">
        <f t="shared" si="133"/>
        <v>0</v>
      </c>
      <c r="AC251" s="72">
        <f t="shared" si="134"/>
        <v>10</v>
      </c>
      <c r="AD251" s="72">
        <f t="shared" si="135"/>
        <v>10</v>
      </c>
      <c r="AE251" s="233"/>
    </row>
    <row r="252" spans="1:31" s="74" customFormat="1" ht="39.75" customHeight="1">
      <c r="A252" s="275"/>
      <c r="B252" s="243"/>
      <c r="C252" s="278"/>
      <c r="D252" s="240"/>
      <c r="E252" s="70">
        <f t="shared" si="141"/>
        <v>7</v>
      </c>
      <c r="F252" s="82" t="s">
        <v>283</v>
      </c>
      <c r="G252" s="71" t="s">
        <v>78</v>
      </c>
      <c r="H252" s="240"/>
      <c r="I252" s="240"/>
      <c r="J252" s="72"/>
      <c r="K252" s="72"/>
      <c r="L252" s="72"/>
      <c r="M252" s="72"/>
      <c r="N252" s="72"/>
      <c r="O252" s="72">
        <v>1</v>
      </c>
      <c r="P252" s="77"/>
      <c r="Q252" s="72">
        <v>0</v>
      </c>
      <c r="R252" s="72">
        <f>10*0.1</f>
        <v>1</v>
      </c>
      <c r="S252" s="72">
        <f>10*0.2</f>
        <v>2</v>
      </c>
      <c r="T252" s="72">
        <f>10*0.3</f>
        <v>3</v>
      </c>
      <c r="U252" s="72">
        <f>10*0.6</f>
        <v>6</v>
      </c>
      <c r="V252" s="72">
        <f>10*1</f>
        <v>10</v>
      </c>
      <c r="W252" s="73"/>
      <c r="X252" s="72">
        <f t="shared" si="129"/>
        <v>0</v>
      </c>
      <c r="Y252" s="72">
        <f t="shared" si="130"/>
        <v>0</v>
      </c>
      <c r="Z252" s="72">
        <f t="shared" si="131"/>
        <v>0</v>
      </c>
      <c r="AA252" s="72">
        <f t="shared" si="132"/>
        <v>0</v>
      </c>
      <c r="AB252" s="72">
        <f t="shared" si="133"/>
        <v>0</v>
      </c>
      <c r="AC252" s="72">
        <f t="shared" si="134"/>
        <v>10</v>
      </c>
      <c r="AD252" s="72">
        <f t="shared" si="135"/>
        <v>10</v>
      </c>
      <c r="AE252" s="234"/>
    </row>
    <row r="253" spans="1:31" s="93" customFormat="1" ht="30" customHeight="1">
      <c r="A253" s="235" t="s">
        <v>13</v>
      </c>
      <c r="B253" s="236"/>
      <c r="C253" s="236"/>
      <c r="D253" s="236"/>
      <c r="E253" s="236"/>
      <c r="F253" s="236"/>
      <c r="G253" s="236"/>
      <c r="H253" s="236"/>
      <c r="I253" s="236"/>
      <c r="J253" s="236"/>
      <c r="K253" s="236"/>
      <c r="L253" s="236"/>
      <c r="M253" s="236"/>
      <c r="N253" s="236"/>
      <c r="O253" s="236"/>
      <c r="P253" s="236"/>
      <c r="Q253" s="236"/>
      <c r="R253" s="236"/>
      <c r="S253" s="236"/>
      <c r="T253" s="236"/>
      <c r="U253" s="236"/>
      <c r="V253" s="236"/>
      <c r="W253" s="236"/>
      <c r="X253" s="236"/>
      <c r="Y253" s="236"/>
      <c r="Z253" s="236"/>
      <c r="AA253" s="236"/>
      <c r="AB253" s="236"/>
      <c r="AC253" s="236"/>
      <c r="AD253" s="237"/>
      <c r="AE253" s="69">
        <f>SUM(AE246:AE252)</f>
        <v>70</v>
      </c>
    </row>
    <row r="254" spans="1:31" s="74" customFormat="1" ht="30" customHeight="1">
      <c r="A254" s="273">
        <v>8</v>
      </c>
      <c r="B254" s="241" t="s">
        <v>284</v>
      </c>
      <c r="C254" s="276"/>
      <c r="D254" s="238" t="s">
        <v>284</v>
      </c>
      <c r="E254" s="70">
        <v>1</v>
      </c>
      <c r="F254" s="82" t="s">
        <v>285</v>
      </c>
      <c r="G254" s="71" t="s">
        <v>78</v>
      </c>
      <c r="H254" s="71" t="s">
        <v>244</v>
      </c>
      <c r="I254" s="238"/>
      <c r="J254" s="72"/>
      <c r="K254" s="72"/>
      <c r="L254" s="72"/>
      <c r="M254" s="72"/>
      <c r="N254" s="72"/>
      <c r="O254" s="72">
        <v>1</v>
      </c>
      <c r="P254" s="77"/>
      <c r="Q254" s="72">
        <v>0</v>
      </c>
      <c r="R254" s="72">
        <f>20*0.1</f>
        <v>2</v>
      </c>
      <c r="S254" s="72">
        <f>20*0.2</f>
        <v>4</v>
      </c>
      <c r="T254" s="72">
        <f>20*0.3</f>
        <v>6</v>
      </c>
      <c r="U254" s="72">
        <f>20*0.6</f>
        <v>12</v>
      </c>
      <c r="V254" s="72">
        <f>20*1</f>
        <v>20</v>
      </c>
      <c r="W254" s="73"/>
      <c r="X254" s="72">
        <f t="shared" si="129"/>
        <v>0</v>
      </c>
      <c r="Y254" s="72">
        <f t="shared" si="130"/>
        <v>0</v>
      </c>
      <c r="Z254" s="72">
        <f t="shared" si="131"/>
        <v>0</v>
      </c>
      <c r="AA254" s="72">
        <f t="shared" si="132"/>
        <v>0</v>
      </c>
      <c r="AB254" s="72">
        <f t="shared" si="133"/>
        <v>0</v>
      </c>
      <c r="AC254" s="72">
        <f t="shared" si="134"/>
        <v>20</v>
      </c>
      <c r="AD254" s="72">
        <f t="shared" si="135"/>
        <v>20</v>
      </c>
      <c r="AE254" s="232">
        <f>SUM(AD254:AD257)</f>
        <v>70</v>
      </c>
    </row>
    <row r="255" spans="1:31" s="74" customFormat="1" ht="39.75" customHeight="1">
      <c r="A255" s="274"/>
      <c r="B255" s="242"/>
      <c r="C255" s="277"/>
      <c r="D255" s="239"/>
      <c r="E255" s="70">
        <f>E254+1</f>
        <v>2</v>
      </c>
      <c r="F255" s="82" t="s">
        <v>286</v>
      </c>
      <c r="G255" s="71" t="s">
        <v>78</v>
      </c>
      <c r="H255" s="71" t="s">
        <v>287</v>
      </c>
      <c r="I255" s="239"/>
      <c r="J255" s="72"/>
      <c r="K255" s="72"/>
      <c r="L255" s="72"/>
      <c r="M255" s="72"/>
      <c r="N255" s="72"/>
      <c r="O255" s="72">
        <v>1</v>
      </c>
      <c r="P255" s="77"/>
      <c r="Q255" s="72">
        <v>0</v>
      </c>
      <c r="R255" s="72">
        <f>15*0.1</f>
        <v>1.5</v>
      </c>
      <c r="S255" s="72">
        <f>15*0.2</f>
        <v>3</v>
      </c>
      <c r="T255" s="72">
        <f>15*0.3</f>
        <v>4.5</v>
      </c>
      <c r="U255" s="72">
        <f>15*0.6</f>
        <v>9</v>
      </c>
      <c r="V255" s="72">
        <f>15*1</f>
        <v>15</v>
      </c>
      <c r="W255" s="73"/>
      <c r="X255" s="72">
        <f t="shared" si="129"/>
        <v>0</v>
      </c>
      <c r="Y255" s="72">
        <f t="shared" si="130"/>
        <v>0</v>
      </c>
      <c r="Z255" s="72">
        <f t="shared" si="131"/>
        <v>0</v>
      </c>
      <c r="AA255" s="72">
        <f t="shared" si="132"/>
        <v>0</v>
      </c>
      <c r="AB255" s="72">
        <f t="shared" si="133"/>
        <v>0</v>
      </c>
      <c r="AC255" s="72">
        <f t="shared" si="134"/>
        <v>15</v>
      </c>
      <c r="AD255" s="72">
        <f t="shared" si="135"/>
        <v>15</v>
      </c>
      <c r="AE255" s="233"/>
    </row>
    <row r="256" spans="1:31" s="74" customFormat="1" ht="47.25" customHeight="1">
      <c r="A256" s="274"/>
      <c r="B256" s="242"/>
      <c r="C256" s="277"/>
      <c r="D256" s="239"/>
      <c r="E256" s="70">
        <f t="shared" ref="E256:E257" si="142">E255+1</f>
        <v>3</v>
      </c>
      <c r="F256" s="82" t="s">
        <v>288</v>
      </c>
      <c r="G256" s="71" t="s">
        <v>78</v>
      </c>
      <c r="H256" s="71" t="s">
        <v>289</v>
      </c>
      <c r="I256" s="239"/>
      <c r="J256" s="72"/>
      <c r="K256" s="72"/>
      <c r="L256" s="72"/>
      <c r="M256" s="72"/>
      <c r="N256" s="72"/>
      <c r="O256" s="72">
        <v>1</v>
      </c>
      <c r="P256" s="77"/>
      <c r="Q256" s="72">
        <v>0</v>
      </c>
      <c r="R256" s="72">
        <f>20*0.1</f>
        <v>2</v>
      </c>
      <c r="S256" s="72">
        <f>20*0.2</f>
        <v>4</v>
      </c>
      <c r="T256" s="72">
        <f>20*0.3</f>
        <v>6</v>
      </c>
      <c r="U256" s="72">
        <f>20*0.6</f>
        <v>12</v>
      </c>
      <c r="V256" s="72">
        <f>20*1</f>
        <v>20</v>
      </c>
      <c r="W256" s="73"/>
      <c r="X256" s="72">
        <f t="shared" si="129"/>
        <v>0</v>
      </c>
      <c r="Y256" s="72">
        <f t="shared" si="130"/>
        <v>0</v>
      </c>
      <c r="Z256" s="72">
        <f t="shared" si="131"/>
        <v>0</v>
      </c>
      <c r="AA256" s="72">
        <f t="shared" si="132"/>
        <v>0</v>
      </c>
      <c r="AB256" s="72">
        <f t="shared" si="133"/>
        <v>0</v>
      </c>
      <c r="AC256" s="72">
        <f t="shared" si="134"/>
        <v>20</v>
      </c>
      <c r="AD256" s="72">
        <f t="shared" si="135"/>
        <v>20</v>
      </c>
      <c r="AE256" s="233"/>
    </row>
    <row r="257" spans="1:85" s="74" customFormat="1" ht="54" customHeight="1">
      <c r="A257" s="275"/>
      <c r="B257" s="243"/>
      <c r="C257" s="278"/>
      <c r="D257" s="240"/>
      <c r="E257" s="70">
        <f t="shared" si="142"/>
        <v>4</v>
      </c>
      <c r="F257" s="82" t="s">
        <v>290</v>
      </c>
      <c r="G257" s="71" t="s">
        <v>78</v>
      </c>
      <c r="H257" s="71" t="s">
        <v>291</v>
      </c>
      <c r="I257" s="240"/>
      <c r="J257" s="72"/>
      <c r="K257" s="72"/>
      <c r="L257" s="72"/>
      <c r="M257" s="72"/>
      <c r="N257" s="72"/>
      <c r="O257" s="72">
        <v>1</v>
      </c>
      <c r="P257" s="77"/>
      <c r="Q257" s="72">
        <v>0</v>
      </c>
      <c r="R257" s="72">
        <f>15*0.1</f>
        <v>1.5</v>
      </c>
      <c r="S257" s="72">
        <f>15*0.2</f>
        <v>3</v>
      </c>
      <c r="T257" s="72">
        <f>15*0.3</f>
        <v>4.5</v>
      </c>
      <c r="U257" s="72">
        <f>15*0.6</f>
        <v>9</v>
      </c>
      <c r="V257" s="72">
        <f>15*1</f>
        <v>15</v>
      </c>
      <c r="W257" s="73"/>
      <c r="X257" s="72">
        <f>J257*Q257</f>
        <v>0</v>
      </c>
      <c r="Y257" s="72">
        <f t="shared" si="130"/>
        <v>0</v>
      </c>
      <c r="Z257" s="72">
        <f t="shared" si="131"/>
        <v>0</v>
      </c>
      <c r="AA257" s="72">
        <f t="shared" si="132"/>
        <v>0</v>
      </c>
      <c r="AB257" s="72">
        <f t="shared" si="133"/>
        <v>0</v>
      </c>
      <c r="AC257" s="72">
        <f t="shared" si="134"/>
        <v>15</v>
      </c>
      <c r="AD257" s="72">
        <f t="shared" si="135"/>
        <v>15</v>
      </c>
      <c r="AE257" s="234"/>
    </row>
    <row r="258" spans="1:85" s="93" customFormat="1" ht="30" customHeight="1">
      <c r="A258" s="235" t="s">
        <v>13</v>
      </c>
      <c r="B258" s="236"/>
      <c r="C258" s="236"/>
      <c r="D258" s="236"/>
      <c r="E258" s="236"/>
      <c r="F258" s="236"/>
      <c r="G258" s="236"/>
      <c r="H258" s="236"/>
      <c r="I258" s="236"/>
      <c r="J258" s="236"/>
      <c r="K258" s="236"/>
      <c r="L258" s="236"/>
      <c r="M258" s="236"/>
      <c r="N258" s="236"/>
      <c r="O258" s="236"/>
      <c r="P258" s="236"/>
      <c r="Q258" s="236"/>
      <c r="R258" s="236"/>
      <c r="S258" s="236"/>
      <c r="T258" s="236"/>
      <c r="U258" s="236"/>
      <c r="V258" s="236"/>
      <c r="W258" s="236"/>
      <c r="X258" s="236"/>
      <c r="Y258" s="236"/>
      <c r="Z258" s="236"/>
      <c r="AA258" s="236"/>
      <c r="AB258" s="236"/>
      <c r="AC258" s="236"/>
      <c r="AD258" s="237"/>
      <c r="AE258" s="69">
        <f>SUM(AE254:AE257)</f>
        <v>70</v>
      </c>
    </row>
    <row r="259" spans="1:85" s="74" customFormat="1" ht="30" customHeight="1">
      <c r="A259" s="250" t="s">
        <v>13</v>
      </c>
      <c r="B259" s="250"/>
      <c r="C259" s="250"/>
      <c r="D259" s="250"/>
      <c r="E259" s="250"/>
      <c r="F259" s="250"/>
      <c r="G259" s="250"/>
      <c r="H259" s="250"/>
      <c r="I259" s="250"/>
      <c r="J259" s="250"/>
      <c r="K259" s="250"/>
      <c r="L259" s="250"/>
      <c r="M259" s="250"/>
      <c r="N259" s="250"/>
      <c r="O259" s="250"/>
      <c r="P259" s="250"/>
      <c r="Q259" s="250"/>
      <c r="R259" s="250"/>
      <c r="S259" s="250"/>
      <c r="T259" s="250"/>
      <c r="U259" s="250"/>
      <c r="V259" s="250"/>
      <c r="W259" s="250"/>
      <c r="X259" s="250"/>
      <c r="Y259" s="250"/>
      <c r="Z259" s="250"/>
      <c r="AA259" s="250"/>
      <c r="AB259" s="250"/>
      <c r="AC259" s="250"/>
      <c r="AD259" s="250"/>
      <c r="AE259" s="92">
        <f>SUM(AE120,AE163,AE185,AE196,AE223,AE245,AE253,AE258)</f>
        <v>2000</v>
      </c>
      <c r="AF259" s="90"/>
      <c r="AG259" s="90"/>
      <c r="AH259" s="90"/>
      <c r="AI259" s="90"/>
      <c r="AJ259" s="90"/>
      <c r="AK259" s="90"/>
      <c r="AL259" s="90"/>
      <c r="AM259" s="90"/>
      <c r="AN259" s="90"/>
      <c r="AO259" s="90"/>
      <c r="AP259" s="90"/>
      <c r="AQ259" s="90"/>
      <c r="AR259" s="90"/>
      <c r="AS259" s="90"/>
      <c r="AT259" s="90"/>
      <c r="AU259" s="90"/>
      <c r="AV259" s="90"/>
      <c r="AW259" s="90"/>
      <c r="AX259" s="90"/>
      <c r="AY259" s="90"/>
      <c r="AZ259" s="90"/>
      <c r="BA259" s="90"/>
      <c r="BB259" s="90"/>
      <c r="BC259" s="90"/>
      <c r="BD259" s="90"/>
      <c r="BE259" s="90"/>
      <c r="BF259" s="91"/>
      <c r="BG259" s="91"/>
      <c r="BH259" s="91"/>
      <c r="BI259" s="91"/>
      <c r="BJ259" s="91"/>
      <c r="BK259" s="91"/>
      <c r="BL259" s="91"/>
      <c r="BM259" s="91"/>
      <c r="BN259" s="91"/>
      <c r="BO259" s="91"/>
      <c r="BP259" s="91"/>
      <c r="BQ259" s="91"/>
      <c r="BR259" s="91"/>
      <c r="BS259" s="91"/>
      <c r="BT259" s="91"/>
      <c r="BU259" s="91"/>
      <c r="BV259" s="91"/>
      <c r="BW259" s="91"/>
      <c r="BX259" s="91"/>
      <c r="BY259" s="91"/>
      <c r="BZ259" s="91"/>
      <c r="CA259" s="91"/>
      <c r="CB259" s="91"/>
      <c r="CC259" s="91"/>
      <c r="CD259" s="91"/>
      <c r="CE259" s="91"/>
      <c r="CF259" s="91"/>
      <c r="CG259" s="91"/>
    </row>
    <row r="261" spans="1:85" ht="17.25" customHeight="1">
      <c r="H261" s="7" t="s">
        <v>42</v>
      </c>
      <c r="I261" s="7" t="s">
        <v>41</v>
      </c>
    </row>
    <row r="262" spans="1:85" ht="17.25" customHeight="1">
      <c r="H262" s="7" t="s">
        <v>39</v>
      </c>
      <c r="I262" s="7" t="s">
        <v>40</v>
      </c>
    </row>
    <row r="263" spans="1:85" ht="17.25" customHeight="1">
      <c r="H263" s="7" t="s">
        <v>37</v>
      </c>
      <c r="I263" s="7" t="s">
        <v>38</v>
      </c>
    </row>
    <row r="264" spans="1:85" ht="17.25" customHeight="1">
      <c r="H264" s="7" t="s">
        <v>35</v>
      </c>
      <c r="I264" s="7" t="s">
        <v>36</v>
      </c>
    </row>
    <row r="265" spans="1:85" ht="17.25" customHeight="1">
      <c r="H265" s="7" t="s">
        <v>33</v>
      </c>
      <c r="I265" s="7" t="s">
        <v>34</v>
      </c>
    </row>
  </sheetData>
  <mergeCells count="265">
    <mergeCell ref="A258:AD258"/>
    <mergeCell ref="A120:AD120"/>
    <mergeCell ref="I164:I184"/>
    <mergeCell ref="I197:I222"/>
    <mergeCell ref="H5:H8"/>
    <mergeCell ref="H14:H19"/>
    <mergeCell ref="H20:H21"/>
    <mergeCell ref="H22:H38"/>
    <mergeCell ref="H58:H59"/>
    <mergeCell ref="H62:H66"/>
    <mergeCell ref="H67:H69"/>
    <mergeCell ref="H70:H71"/>
    <mergeCell ref="H73:H74"/>
    <mergeCell ref="H77:H81"/>
    <mergeCell ref="H85:H98"/>
    <mergeCell ref="H101:H119"/>
    <mergeCell ref="H121:H135"/>
    <mergeCell ref="H136:H137"/>
    <mergeCell ref="H138:H141"/>
    <mergeCell ref="H142:H143"/>
    <mergeCell ref="H144:H154"/>
    <mergeCell ref="D5:D21"/>
    <mergeCell ref="C5:C21"/>
    <mergeCell ref="B5:B119"/>
    <mergeCell ref="D100:D119"/>
    <mergeCell ref="C100:C119"/>
    <mergeCell ref="D22:D99"/>
    <mergeCell ref="C22:C99"/>
    <mergeCell ref="D156:D162"/>
    <mergeCell ref="C156:C162"/>
    <mergeCell ref="D121:D155"/>
    <mergeCell ref="C121:C155"/>
    <mergeCell ref="B121:B162"/>
    <mergeCell ref="E198:F198"/>
    <mergeCell ref="D246:D247"/>
    <mergeCell ref="C246:C247"/>
    <mergeCell ref="D221:D222"/>
    <mergeCell ref="C221:C222"/>
    <mergeCell ref="E165:F165"/>
    <mergeCell ref="A5:A119"/>
    <mergeCell ref="A121:A162"/>
    <mergeCell ref="C254:C257"/>
    <mergeCell ref="A254:A257"/>
    <mergeCell ref="D248:D252"/>
    <mergeCell ref="C248:C252"/>
    <mergeCell ref="A224:A244"/>
    <mergeCell ref="B197:B222"/>
    <mergeCell ref="A197:A222"/>
    <mergeCell ref="D240:D244"/>
    <mergeCell ref="C240:C244"/>
    <mergeCell ref="D237:D239"/>
    <mergeCell ref="C237:C239"/>
    <mergeCell ref="D234:D236"/>
    <mergeCell ref="C234:C236"/>
    <mergeCell ref="D219:D220"/>
    <mergeCell ref="D217:D218"/>
    <mergeCell ref="D197:D216"/>
    <mergeCell ref="B246:B252"/>
    <mergeCell ref="A246:A252"/>
    <mergeCell ref="A186:A195"/>
    <mergeCell ref="D164:D184"/>
    <mergeCell ref="C164:C184"/>
    <mergeCell ref="B164:B184"/>
    <mergeCell ref="A164:A184"/>
    <mergeCell ref="D194:D195"/>
    <mergeCell ref="C194:C195"/>
    <mergeCell ref="D186:D193"/>
    <mergeCell ref="C186:C193"/>
    <mergeCell ref="B186:B195"/>
    <mergeCell ref="C197:C216"/>
    <mergeCell ref="C217:C218"/>
    <mergeCell ref="C219:C220"/>
    <mergeCell ref="D224:D233"/>
    <mergeCell ref="C224:C233"/>
    <mergeCell ref="B224:B244"/>
    <mergeCell ref="E49:G49"/>
    <mergeCell ref="E62:F62"/>
    <mergeCell ref="E67:F67"/>
    <mergeCell ref="E70:F70"/>
    <mergeCell ref="E77:F77"/>
    <mergeCell ref="I9:I21"/>
    <mergeCell ref="I22:I119"/>
    <mergeCell ref="P36:P37"/>
    <mergeCell ref="A1:AE1"/>
    <mergeCell ref="A2:D2"/>
    <mergeCell ref="AD3:AD4"/>
    <mergeCell ref="AE3:AE4"/>
    <mergeCell ref="A3:A4"/>
    <mergeCell ref="B3:B4"/>
    <mergeCell ref="P3:P4"/>
    <mergeCell ref="W3:W4"/>
    <mergeCell ref="X3:AC4"/>
    <mergeCell ref="Q3:V3"/>
    <mergeCell ref="C3:D4"/>
    <mergeCell ref="E3:F4"/>
    <mergeCell ref="I3:I4"/>
    <mergeCell ref="P2:AE2"/>
    <mergeCell ref="E2:O2"/>
    <mergeCell ref="G3:G4"/>
    <mergeCell ref="E121:F121"/>
    <mergeCell ref="P68:P69"/>
    <mergeCell ref="P56:P57"/>
    <mergeCell ref="P58:P59"/>
    <mergeCell ref="P50:P51"/>
    <mergeCell ref="P52:P53"/>
    <mergeCell ref="P60:P61"/>
    <mergeCell ref="E142:F142"/>
    <mergeCell ref="E144:F144"/>
    <mergeCell ref="E106:F106"/>
    <mergeCell ref="E138:F138"/>
    <mergeCell ref="E136:F136"/>
    <mergeCell ref="P54:P55"/>
    <mergeCell ref="P44:P45"/>
    <mergeCell ref="P46:P47"/>
    <mergeCell ref="P48:P49"/>
    <mergeCell ref="I186:I195"/>
    <mergeCell ref="H9:H13"/>
    <mergeCell ref="J3:O3"/>
    <mergeCell ref="P5:P6"/>
    <mergeCell ref="I5:I8"/>
    <mergeCell ref="P64:P65"/>
    <mergeCell ref="I121:I155"/>
    <mergeCell ref="H50:H57"/>
    <mergeCell ref="H3:H4"/>
    <mergeCell ref="P30:P31"/>
    <mergeCell ref="P32:P33"/>
    <mergeCell ref="P14:P15"/>
    <mergeCell ref="P16:P17"/>
    <mergeCell ref="P18:P19"/>
    <mergeCell ref="J77:O77"/>
    <mergeCell ref="P96:P97"/>
    <mergeCell ref="P98:P99"/>
    <mergeCell ref="P100:P101"/>
    <mergeCell ref="J106:O106"/>
    <mergeCell ref="A259:AD259"/>
    <mergeCell ref="P9:P10"/>
    <mergeCell ref="P11:P12"/>
    <mergeCell ref="P20:P21"/>
    <mergeCell ref="E14:G14"/>
    <mergeCell ref="E20:G20"/>
    <mergeCell ref="E22:G22"/>
    <mergeCell ref="E30:G30"/>
    <mergeCell ref="P102:P103"/>
    <mergeCell ref="P74:P75"/>
    <mergeCell ref="P76:P77"/>
    <mergeCell ref="P78:P79"/>
    <mergeCell ref="P80:P81"/>
    <mergeCell ref="P82:P83"/>
    <mergeCell ref="P84:P85"/>
    <mergeCell ref="E85:F85"/>
    <mergeCell ref="P38:P39"/>
    <mergeCell ref="P40:P41"/>
    <mergeCell ref="P42:P43"/>
    <mergeCell ref="Q106:V106"/>
    <mergeCell ref="X106:AC106"/>
    <mergeCell ref="J85:O85"/>
    <mergeCell ref="Q85:V85"/>
    <mergeCell ref="X85:AC85"/>
    <mergeCell ref="Q77:V77"/>
    <mergeCell ref="J70:O70"/>
    <mergeCell ref="Q70:V70"/>
    <mergeCell ref="X70:AC70"/>
    <mergeCell ref="P86:P87"/>
    <mergeCell ref="P88:P89"/>
    <mergeCell ref="P90:P91"/>
    <mergeCell ref="P92:P93"/>
    <mergeCell ref="P94:P95"/>
    <mergeCell ref="P70:P71"/>
    <mergeCell ref="P72:P73"/>
    <mergeCell ref="AE50:AE61"/>
    <mergeCell ref="AE31:AE48"/>
    <mergeCell ref="AE23:AE29"/>
    <mergeCell ref="AE15:AE19"/>
    <mergeCell ref="Q67:V67"/>
    <mergeCell ref="X67:AC67"/>
    <mergeCell ref="Q62:V62"/>
    <mergeCell ref="J62:O62"/>
    <mergeCell ref="X62:AC62"/>
    <mergeCell ref="Q49:V49"/>
    <mergeCell ref="J49:O49"/>
    <mergeCell ref="X49:AC49"/>
    <mergeCell ref="Q30:V30"/>
    <mergeCell ref="J30:O30"/>
    <mergeCell ref="X30:AC30"/>
    <mergeCell ref="P66:P67"/>
    <mergeCell ref="J22:O22"/>
    <mergeCell ref="P34:P35"/>
    <mergeCell ref="P62:P63"/>
    <mergeCell ref="J67:O67"/>
    <mergeCell ref="P22:P23"/>
    <mergeCell ref="P24:P25"/>
    <mergeCell ref="P26:P27"/>
    <mergeCell ref="P28:P29"/>
    <mergeCell ref="AE5:AE13"/>
    <mergeCell ref="J121:O121"/>
    <mergeCell ref="Q121:V121"/>
    <mergeCell ref="X121:AC121"/>
    <mergeCell ref="J136:O136"/>
    <mergeCell ref="Q136:V136"/>
    <mergeCell ref="X136:AC136"/>
    <mergeCell ref="J138:O138"/>
    <mergeCell ref="Q138:V138"/>
    <mergeCell ref="X138:AC138"/>
    <mergeCell ref="Q22:V22"/>
    <mergeCell ref="X22:AC22"/>
    <mergeCell ref="J20:O20"/>
    <mergeCell ref="Q20:V20"/>
    <mergeCell ref="J14:O14"/>
    <mergeCell ref="Q14:V14"/>
    <mergeCell ref="X14:AC14"/>
    <mergeCell ref="X20:AC20"/>
    <mergeCell ref="AE107:AE119"/>
    <mergeCell ref="AE86:AE105"/>
    <mergeCell ref="AE78:AE84"/>
    <mergeCell ref="AE71:AE76"/>
    <mergeCell ref="AE68:AE69"/>
    <mergeCell ref="AE63:AE66"/>
    <mergeCell ref="AE139:AE141"/>
    <mergeCell ref="AE122:AE135"/>
    <mergeCell ref="J165:O165"/>
    <mergeCell ref="Q165:V165"/>
    <mergeCell ref="X165:AC165"/>
    <mergeCell ref="AE166:AE184"/>
    <mergeCell ref="AE186:AE195"/>
    <mergeCell ref="J142:O142"/>
    <mergeCell ref="Q142:V142"/>
    <mergeCell ref="X142:AC142"/>
    <mergeCell ref="J144:O144"/>
    <mergeCell ref="Q144:V144"/>
    <mergeCell ref="X144:AC144"/>
    <mergeCell ref="J159:O159"/>
    <mergeCell ref="Q159:V159"/>
    <mergeCell ref="X159:AC159"/>
    <mergeCell ref="A163:AD163"/>
    <mergeCell ref="A185:AD185"/>
    <mergeCell ref="H180:H182"/>
    <mergeCell ref="H183:H184"/>
    <mergeCell ref="I156:I162"/>
    <mergeCell ref="H158:H162"/>
    <mergeCell ref="H174:H175"/>
    <mergeCell ref="E159:F159"/>
    <mergeCell ref="Q198:V198"/>
    <mergeCell ref="X198:AC198"/>
    <mergeCell ref="AE199:AE222"/>
    <mergeCell ref="AE224:AE244"/>
    <mergeCell ref="AE246:AE252"/>
    <mergeCell ref="AE254:AE257"/>
    <mergeCell ref="AE160:AE162"/>
    <mergeCell ref="AE145:AE158"/>
    <mergeCell ref="A196:AD196"/>
    <mergeCell ref="A223:AD223"/>
    <mergeCell ref="A245:AD245"/>
    <mergeCell ref="A253:AD253"/>
    <mergeCell ref="H198:H216"/>
    <mergeCell ref="H217:H218"/>
    <mergeCell ref="I224:I244"/>
    <mergeCell ref="I246:I252"/>
    <mergeCell ref="I254:I257"/>
    <mergeCell ref="J198:O198"/>
    <mergeCell ref="H224:H225"/>
    <mergeCell ref="H231:H233"/>
    <mergeCell ref="H238:H239"/>
    <mergeCell ref="H251:H252"/>
    <mergeCell ref="D254:D257"/>
    <mergeCell ref="B254:B257"/>
  </mergeCells>
  <conditionalFormatting sqref="K129:N132 K154:N156 K158:N158 K169:N172 K178:N181 K199:N200 K86:N104 K21:O21 K143:N143 K160:N162 K164:N164 K194:N195 K197:N197 K122:N124 K186:N186 K5:O13 K15:O19 K23:O29 K31:O48 K50:O61 K63:O66 K68:O69 K71:O76 K78:O84 O86:O105 O107:O119 O122:O135">
    <cfRule type="cellIs" dxfId="92" priority="989" operator="equal">
      <formula>$V$5</formula>
    </cfRule>
  </conditionalFormatting>
  <conditionalFormatting sqref="K105:N105">
    <cfRule type="cellIs" dxfId="91" priority="931" operator="equal">
      <formula>$V$5</formula>
    </cfRule>
  </conditionalFormatting>
  <conditionalFormatting sqref="K194:K195 K105 K197">
    <cfRule type="colorScale" priority="930">
      <colorScale>
        <cfvo type="min"/>
        <cfvo type="percentile" val="50"/>
        <cfvo type="max"/>
        <color rgb="FFF8696B"/>
        <color rgb="FFFCFCFF"/>
        <color rgb="FF63BE7B"/>
      </colorScale>
    </cfRule>
  </conditionalFormatting>
  <conditionalFormatting sqref="L194:L195 L105 L197">
    <cfRule type="colorScale" priority="929">
      <colorScale>
        <cfvo type="min"/>
        <cfvo type="percentile" val="50"/>
        <cfvo type="max"/>
        <color rgb="FFF8696B"/>
        <color rgb="FFFCFCFF"/>
        <color rgb="FF63BE7B"/>
      </colorScale>
    </cfRule>
  </conditionalFormatting>
  <conditionalFormatting sqref="M194:M195 M105 M197">
    <cfRule type="colorScale" priority="928">
      <colorScale>
        <cfvo type="min"/>
        <cfvo type="percentile" val="50"/>
        <cfvo type="max"/>
        <color rgb="FFF8696B"/>
        <color rgb="FFFCFCFF"/>
        <color rgb="FF63BE7B"/>
      </colorScale>
    </cfRule>
  </conditionalFormatting>
  <conditionalFormatting sqref="N194:N195 N105 N197">
    <cfRule type="colorScale" priority="927">
      <colorScale>
        <cfvo type="min"/>
        <cfvo type="percentile" val="50"/>
        <cfvo type="max"/>
        <color rgb="FFF8696B"/>
        <color rgb="FFFCFCFF"/>
        <color rgb="FF63BE7B"/>
      </colorScale>
    </cfRule>
  </conditionalFormatting>
  <conditionalFormatting sqref="K193:N193">
    <cfRule type="cellIs" dxfId="90" priority="917" operator="equal">
      <formula>$V$5</formula>
    </cfRule>
  </conditionalFormatting>
  <conditionalFormatting sqref="K193">
    <cfRule type="colorScale" priority="920">
      <colorScale>
        <cfvo type="min"/>
        <cfvo type="percentile" val="50"/>
        <cfvo type="max"/>
        <color rgb="FFF8696B"/>
        <color rgb="FFFCFCFF"/>
        <color rgb="FF63BE7B"/>
      </colorScale>
    </cfRule>
  </conditionalFormatting>
  <conditionalFormatting sqref="L193">
    <cfRule type="colorScale" priority="921">
      <colorScale>
        <cfvo type="min"/>
        <cfvo type="percentile" val="50"/>
        <cfvo type="max"/>
        <color rgb="FFF8696B"/>
        <color rgb="FFFCFCFF"/>
        <color rgb="FF63BE7B"/>
      </colorScale>
    </cfRule>
  </conditionalFormatting>
  <conditionalFormatting sqref="M193">
    <cfRule type="colorScale" priority="922">
      <colorScale>
        <cfvo type="min"/>
        <cfvo type="percentile" val="50"/>
        <cfvo type="max"/>
        <color rgb="FFF8696B"/>
        <color rgb="FFFCFCFF"/>
        <color rgb="FF63BE7B"/>
      </colorScale>
    </cfRule>
  </conditionalFormatting>
  <conditionalFormatting sqref="N193">
    <cfRule type="colorScale" priority="923">
      <colorScale>
        <cfvo type="min"/>
        <cfvo type="percentile" val="50"/>
        <cfvo type="max"/>
        <color rgb="FFF8696B"/>
        <color rgb="FFFCFCFF"/>
        <color rgb="FF63BE7B"/>
      </colorScale>
    </cfRule>
  </conditionalFormatting>
  <conditionalFormatting sqref="K157:N157">
    <cfRule type="cellIs" dxfId="89" priority="897" operator="equal">
      <formula>$V$5</formula>
    </cfRule>
  </conditionalFormatting>
  <conditionalFormatting sqref="K151:N153">
    <cfRule type="cellIs" dxfId="88" priority="890" operator="equal">
      <formula>$V$5</formula>
    </cfRule>
  </conditionalFormatting>
  <conditionalFormatting sqref="K151:K153">
    <cfRule type="colorScale" priority="889">
      <colorScale>
        <cfvo type="min"/>
        <cfvo type="percentile" val="50"/>
        <cfvo type="max"/>
        <color rgb="FFF8696B"/>
        <color rgb="FFFCFCFF"/>
        <color rgb="FF63BE7B"/>
      </colorScale>
    </cfRule>
  </conditionalFormatting>
  <conditionalFormatting sqref="L151:L153">
    <cfRule type="colorScale" priority="888">
      <colorScale>
        <cfvo type="min"/>
        <cfvo type="percentile" val="50"/>
        <cfvo type="max"/>
        <color rgb="FFF8696B"/>
        <color rgb="FFFCFCFF"/>
        <color rgb="FF63BE7B"/>
      </colorScale>
    </cfRule>
  </conditionalFormatting>
  <conditionalFormatting sqref="M151:M153">
    <cfRule type="colorScale" priority="887">
      <colorScale>
        <cfvo type="min"/>
        <cfvo type="percentile" val="50"/>
        <cfvo type="max"/>
        <color rgb="FFF8696B"/>
        <color rgb="FFFCFCFF"/>
        <color rgb="FF63BE7B"/>
      </colorScale>
    </cfRule>
  </conditionalFormatting>
  <conditionalFormatting sqref="N151:N153">
    <cfRule type="colorScale" priority="886">
      <colorScale>
        <cfvo type="min"/>
        <cfvo type="percentile" val="50"/>
        <cfvo type="max"/>
        <color rgb="FFF8696B"/>
        <color rgb="FFFCFCFF"/>
        <color rgb="FF63BE7B"/>
      </colorScale>
    </cfRule>
  </conditionalFormatting>
  <conditionalFormatting sqref="K157">
    <cfRule type="colorScale" priority="900">
      <colorScale>
        <cfvo type="min"/>
        <cfvo type="percentile" val="50"/>
        <cfvo type="max"/>
        <color rgb="FFF8696B"/>
        <color rgb="FFFCFCFF"/>
        <color rgb="FF63BE7B"/>
      </colorScale>
    </cfRule>
  </conditionalFormatting>
  <conditionalFormatting sqref="L157">
    <cfRule type="colorScale" priority="901">
      <colorScale>
        <cfvo type="min"/>
        <cfvo type="percentile" val="50"/>
        <cfvo type="max"/>
        <color rgb="FFF8696B"/>
        <color rgb="FFFCFCFF"/>
        <color rgb="FF63BE7B"/>
      </colorScale>
    </cfRule>
  </conditionalFormatting>
  <conditionalFormatting sqref="M157">
    <cfRule type="colorScale" priority="902">
      <colorScale>
        <cfvo type="min"/>
        <cfvo type="percentile" val="50"/>
        <cfvo type="max"/>
        <color rgb="FFF8696B"/>
        <color rgb="FFFCFCFF"/>
        <color rgb="FF63BE7B"/>
      </colorScale>
    </cfRule>
  </conditionalFormatting>
  <conditionalFormatting sqref="N157">
    <cfRule type="colorScale" priority="903">
      <colorScale>
        <cfvo type="min"/>
        <cfvo type="percentile" val="50"/>
        <cfvo type="max"/>
        <color rgb="FFF8696B"/>
        <color rgb="FFFCFCFF"/>
        <color rgb="FF63BE7B"/>
      </colorScale>
    </cfRule>
  </conditionalFormatting>
  <conditionalFormatting sqref="K150:N150">
    <cfRule type="cellIs" dxfId="87" priority="877" operator="equal">
      <formula>$V$5</formula>
    </cfRule>
  </conditionalFormatting>
  <conditionalFormatting sqref="K145:N149">
    <cfRule type="cellIs" dxfId="86" priority="876" operator="equal">
      <formula>$V$5</formula>
    </cfRule>
  </conditionalFormatting>
  <conditionalFormatting sqref="K145:K149">
    <cfRule type="colorScale" priority="875">
      <colorScale>
        <cfvo type="min"/>
        <cfvo type="percentile" val="50"/>
        <cfvo type="max"/>
        <color rgb="FFF8696B"/>
        <color rgb="FFFCFCFF"/>
        <color rgb="FF63BE7B"/>
      </colorScale>
    </cfRule>
  </conditionalFormatting>
  <conditionalFormatting sqref="L145:L149">
    <cfRule type="colorScale" priority="874">
      <colorScale>
        <cfvo type="min"/>
        <cfvo type="percentile" val="50"/>
        <cfvo type="max"/>
        <color rgb="FFF8696B"/>
        <color rgb="FFFCFCFF"/>
        <color rgb="FF63BE7B"/>
      </colorScale>
    </cfRule>
  </conditionalFormatting>
  <conditionalFormatting sqref="M145:M149">
    <cfRule type="colorScale" priority="873">
      <colorScale>
        <cfvo type="min"/>
        <cfvo type="percentile" val="50"/>
        <cfvo type="max"/>
        <color rgb="FFF8696B"/>
        <color rgb="FFFCFCFF"/>
        <color rgb="FF63BE7B"/>
      </colorScale>
    </cfRule>
  </conditionalFormatting>
  <conditionalFormatting sqref="N145:N149">
    <cfRule type="colorScale" priority="872">
      <colorScale>
        <cfvo type="min"/>
        <cfvo type="percentile" val="50"/>
        <cfvo type="max"/>
        <color rgb="FFF8696B"/>
        <color rgb="FFFCFCFF"/>
        <color rgb="FF63BE7B"/>
      </colorScale>
    </cfRule>
  </conditionalFormatting>
  <conditionalFormatting sqref="K150">
    <cfRule type="colorScale" priority="880">
      <colorScale>
        <cfvo type="min"/>
        <cfvo type="percentile" val="50"/>
        <cfvo type="max"/>
        <color rgb="FFF8696B"/>
        <color rgb="FFFCFCFF"/>
        <color rgb="FF63BE7B"/>
      </colorScale>
    </cfRule>
  </conditionalFormatting>
  <conditionalFormatting sqref="L150">
    <cfRule type="colorScale" priority="881">
      <colorScale>
        <cfvo type="min"/>
        <cfvo type="percentile" val="50"/>
        <cfvo type="max"/>
        <color rgb="FFF8696B"/>
        <color rgb="FFFCFCFF"/>
        <color rgb="FF63BE7B"/>
      </colorScale>
    </cfRule>
  </conditionalFormatting>
  <conditionalFormatting sqref="M150">
    <cfRule type="colorScale" priority="882">
      <colorScale>
        <cfvo type="min"/>
        <cfvo type="percentile" val="50"/>
        <cfvo type="max"/>
        <color rgb="FFF8696B"/>
        <color rgb="FFFCFCFF"/>
        <color rgb="FF63BE7B"/>
      </colorScale>
    </cfRule>
  </conditionalFormatting>
  <conditionalFormatting sqref="N150">
    <cfRule type="colorScale" priority="883">
      <colorScale>
        <cfvo type="min"/>
        <cfvo type="percentile" val="50"/>
        <cfvo type="max"/>
        <color rgb="FFF8696B"/>
        <color rgb="FFFCFCFF"/>
        <color rgb="FF63BE7B"/>
      </colorScale>
    </cfRule>
  </conditionalFormatting>
  <conditionalFormatting sqref="K139:N141">
    <cfRule type="cellIs" dxfId="85" priority="856" operator="equal">
      <formula>$V$5</formula>
    </cfRule>
  </conditionalFormatting>
  <conditionalFormatting sqref="K139:K141">
    <cfRule type="colorScale" priority="855">
      <colorScale>
        <cfvo type="min"/>
        <cfvo type="percentile" val="50"/>
        <cfvo type="max"/>
        <color rgb="FFF8696B"/>
        <color rgb="FFFCFCFF"/>
        <color rgb="FF63BE7B"/>
      </colorScale>
    </cfRule>
  </conditionalFormatting>
  <conditionalFormatting sqref="L139:L141">
    <cfRule type="colorScale" priority="854">
      <colorScale>
        <cfvo type="min"/>
        <cfvo type="percentile" val="50"/>
        <cfvo type="max"/>
        <color rgb="FFF8696B"/>
        <color rgb="FFFCFCFF"/>
        <color rgb="FF63BE7B"/>
      </colorScale>
    </cfRule>
  </conditionalFormatting>
  <conditionalFormatting sqref="M139:M141">
    <cfRule type="colorScale" priority="853">
      <colorScale>
        <cfvo type="min"/>
        <cfvo type="percentile" val="50"/>
        <cfvo type="max"/>
        <color rgb="FFF8696B"/>
        <color rgb="FFFCFCFF"/>
        <color rgb="FF63BE7B"/>
      </colorScale>
    </cfRule>
  </conditionalFormatting>
  <conditionalFormatting sqref="N139:N141">
    <cfRule type="colorScale" priority="852">
      <colorScale>
        <cfvo type="min"/>
        <cfvo type="percentile" val="50"/>
        <cfvo type="max"/>
        <color rgb="FFF8696B"/>
        <color rgb="FFFCFCFF"/>
        <color rgb="FF63BE7B"/>
      </colorScale>
    </cfRule>
  </conditionalFormatting>
  <conditionalFormatting sqref="K134:N135">
    <cfRule type="cellIs" dxfId="84" priority="850" operator="equal">
      <formula>$V$5</formula>
    </cfRule>
  </conditionalFormatting>
  <conditionalFormatting sqref="K133:N133">
    <cfRule type="cellIs" dxfId="83" priority="837" operator="equal">
      <formula>$V$5</formula>
    </cfRule>
  </conditionalFormatting>
  <conditionalFormatting sqref="K126:N128">
    <cfRule type="cellIs" dxfId="82" priority="830" operator="equal">
      <formula>$V$5</formula>
    </cfRule>
  </conditionalFormatting>
  <conditionalFormatting sqref="K126:K128">
    <cfRule type="colorScale" priority="829">
      <colorScale>
        <cfvo type="min"/>
        <cfvo type="percentile" val="50"/>
        <cfvo type="max"/>
        <color rgb="FFF8696B"/>
        <color rgb="FFFCFCFF"/>
        <color rgb="FF63BE7B"/>
      </colorScale>
    </cfRule>
  </conditionalFormatting>
  <conditionalFormatting sqref="L126:L128">
    <cfRule type="colorScale" priority="828">
      <colorScale>
        <cfvo type="min"/>
        <cfvo type="percentile" val="50"/>
        <cfvo type="max"/>
        <color rgb="FFF8696B"/>
        <color rgb="FFFCFCFF"/>
        <color rgb="FF63BE7B"/>
      </colorScale>
    </cfRule>
  </conditionalFormatting>
  <conditionalFormatting sqref="M126:M128">
    <cfRule type="colorScale" priority="827">
      <colorScale>
        <cfvo type="min"/>
        <cfvo type="percentile" val="50"/>
        <cfvo type="max"/>
        <color rgb="FFF8696B"/>
        <color rgb="FFFCFCFF"/>
        <color rgb="FF63BE7B"/>
      </colorScale>
    </cfRule>
  </conditionalFormatting>
  <conditionalFormatting sqref="N126:N128">
    <cfRule type="colorScale" priority="826">
      <colorScale>
        <cfvo type="min"/>
        <cfvo type="percentile" val="50"/>
        <cfvo type="max"/>
        <color rgb="FFF8696B"/>
        <color rgb="FFFCFCFF"/>
        <color rgb="FF63BE7B"/>
      </colorScale>
    </cfRule>
  </conditionalFormatting>
  <conditionalFormatting sqref="K133">
    <cfRule type="colorScale" priority="840">
      <colorScale>
        <cfvo type="min"/>
        <cfvo type="percentile" val="50"/>
        <cfvo type="max"/>
        <color rgb="FFF8696B"/>
        <color rgb="FFFCFCFF"/>
        <color rgb="FF63BE7B"/>
      </colorScale>
    </cfRule>
  </conditionalFormatting>
  <conditionalFormatting sqref="L133">
    <cfRule type="colorScale" priority="841">
      <colorScale>
        <cfvo type="min"/>
        <cfvo type="percentile" val="50"/>
        <cfvo type="max"/>
        <color rgb="FFF8696B"/>
        <color rgb="FFFCFCFF"/>
        <color rgb="FF63BE7B"/>
      </colorScale>
    </cfRule>
  </conditionalFormatting>
  <conditionalFormatting sqref="M133">
    <cfRule type="colorScale" priority="842">
      <colorScale>
        <cfvo type="min"/>
        <cfvo type="percentile" val="50"/>
        <cfvo type="max"/>
        <color rgb="FFF8696B"/>
        <color rgb="FFFCFCFF"/>
        <color rgb="FF63BE7B"/>
      </colorScale>
    </cfRule>
  </conditionalFormatting>
  <conditionalFormatting sqref="N133">
    <cfRule type="colorScale" priority="843">
      <colorScale>
        <cfvo type="min"/>
        <cfvo type="percentile" val="50"/>
        <cfvo type="max"/>
        <color rgb="FFF8696B"/>
        <color rgb="FFFCFCFF"/>
        <color rgb="FF63BE7B"/>
      </colorScale>
    </cfRule>
  </conditionalFormatting>
  <conditionalFormatting sqref="K125:N125">
    <cfRule type="cellIs" dxfId="81" priority="817" operator="equal">
      <formula>$V$5</formula>
    </cfRule>
  </conditionalFormatting>
  <conditionalFormatting sqref="K119:N119">
    <cfRule type="cellIs" dxfId="80" priority="816" operator="equal">
      <formula>$V$5</formula>
    </cfRule>
  </conditionalFormatting>
  <conditionalFormatting sqref="K122:K124 K119">
    <cfRule type="colorScale" priority="815">
      <colorScale>
        <cfvo type="min"/>
        <cfvo type="percentile" val="50"/>
        <cfvo type="max"/>
        <color rgb="FFF8696B"/>
        <color rgb="FFFCFCFF"/>
        <color rgb="FF63BE7B"/>
      </colorScale>
    </cfRule>
  </conditionalFormatting>
  <conditionalFormatting sqref="L122:L124 L119">
    <cfRule type="colorScale" priority="814">
      <colorScale>
        <cfvo type="min"/>
        <cfvo type="percentile" val="50"/>
        <cfvo type="max"/>
        <color rgb="FFF8696B"/>
        <color rgb="FFFCFCFF"/>
        <color rgb="FF63BE7B"/>
      </colorScale>
    </cfRule>
  </conditionalFormatting>
  <conditionalFormatting sqref="M122:M124 M119">
    <cfRule type="colorScale" priority="813">
      <colorScale>
        <cfvo type="min"/>
        <cfvo type="percentile" val="50"/>
        <cfvo type="max"/>
        <color rgb="FFF8696B"/>
        <color rgb="FFFCFCFF"/>
        <color rgb="FF63BE7B"/>
      </colorScale>
    </cfRule>
  </conditionalFormatting>
  <conditionalFormatting sqref="N122:N124 N119">
    <cfRule type="colorScale" priority="812">
      <colorScale>
        <cfvo type="min"/>
        <cfvo type="percentile" val="50"/>
        <cfvo type="max"/>
        <color rgb="FFF8696B"/>
        <color rgb="FFFCFCFF"/>
        <color rgb="FF63BE7B"/>
      </colorScale>
    </cfRule>
  </conditionalFormatting>
  <conditionalFormatting sqref="K116:N118">
    <cfRule type="cellIs" dxfId="79" priority="810" operator="equal">
      <formula>$V$5</formula>
    </cfRule>
  </conditionalFormatting>
  <conditionalFormatting sqref="K116:K118">
    <cfRule type="colorScale" priority="809">
      <colorScale>
        <cfvo type="min"/>
        <cfvo type="percentile" val="50"/>
        <cfvo type="max"/>
        <color rgb="FFF8696B"/>
        <color rgb="FFFCFCFF"/>
        <color rgb="FF63BE7B"/>
      </colorScale>
    </cfRule>
  </conditionalFormatting>
  <conditionalFormatting sqref="L116:L118">
    <cfRule type="colorScale" priority="808">
      <colorScale>
        <cfvo type="min"/>
        <cfvo type="percentile" val="50"/>
        <cfvo type="max"/>
        <color rgb="FFF8696B"/>
        <color rgb="FFFCFCFF"/>
        <color rgb="FF63BE7B"/>
      </colorScale>
    </cfRule>
  </conditionalFormatting>
  <conditionalFormatting sqref="M116:M118">
    <cfRule type="colorScale" priority="807">
      <colorScale>
        <cfvo type="min"/>
        <cfvo type="percentile" val="50"/>
        <cfvo type="max"/>
        <color rgb="FFF8696B"/>
        <color rgb="FFFCFCFF"/>
        <color rgb="FF63BE7B"/>
      </colorScale>
    </cfRule>
  </conditionalFormatting>
  <conditionalFormatting sqref="N116:N118">
    <cfRule type="colorScale" priority="806">
      <colorScale>
        <cfvo type="min"/>
        <cfvo type="percentile" val="50"/>
        <cfvo type="max"/>
        <color rgb="FFF8696B"/>
        <color rgb="FFFCFCFF"/>
        <color rgb="FF63BE7B"/>
      </colorScale>
    </cfRule>
  </conditionalFormatting>
  <conditionalFormatting sqref="K125">
    <cfRule type="colorScale" priority="820">
      <colorScale>
        <cfvo type="min"/>
        <cfvo type="percentile" val="50"/>
        <cfvo type="max"/>
        <color rgb="FFF8696B"/>
        <color rgb="FFFCFCFF"/>
        <color rgb="FF63BE7B"/>
      </colorScale>
    </cfRule>
  </conditionalFormatting>
  <conditionalFormatting sqref="L125">
    <cfRule type="colorScale" priority="821">
      <colorScale>
        <cfvo type="min"/>
        <cfvo type="percentile" val="50"/>
        <cfvo type="max"/>
        <color rgb="FFF8696B"/>
        <color rgb="FFFCFCFF"/>
        <color rgb="FF63BE7B"/>
      </colorScale>
    </cfRule>
  </conditionalFormatting>
  <conditionalFormatting sqref="M125">
    <cfRule type="colorScale" priority="822">
      <colorScale>
        <cfvo type="min"/>
        <cfvo type="percentile" val="50"/>
        <cfvo type="max"/>
        <color rgb="FFF8696B"/>
        <color rgb="FFFCFCFF"/>
        <color rgb="FF63BE7B"/>
      </colorScale>
    </cfRule>
  </conditionalFormatting>
  <conditionalFormatting sqref="N125">
    <cfRule type="colorScale" priority="823">
      <colorScale>
        <cfvo type="min"/>
        <cfvo type="percentile" val="50"/>
        <cfvo type="max"/>
        <color rgb="FFF8696B"/>
        <color rgb="FFFCFCFF"/>
        <color rgb="FF63BE7B"/>
      </colorScale>
    </cfRule>
  </conditionalFormatting>
  <conditionalFormatting sqref="K115:N115">
    <cfRule type="cellIs" dxfId="78" priority="797" operator="equal">
      <formula>$V$5</formula>
    </cfRule>
  </conditionalFormatting>
  <conditionalFormatting sqref="K110:N114">
    <cfRule type="cellIs" dxfId="77" priority="796" operator="equal">
      <formula>$V$5</formula>
    </cfRule>
  </conditionalFormatting>
  <conditionalFormatting sqref="K110:K114">
    <cfRule type="colorScale" priority="795">
      <colorScale>
        <cfvo type="min"/>
        <cfvo type="percentile" val="50"/>
        <cfvo type="max"/>
        <color rgb="FFF8696B"/>
        <color rgb="FFFCFCFF"/>
        <color rgb="FF63BE7B"/>
      </colorScale>
    </cfRule>
  </conditionalFormatting>
  <conditionalFormatting sqref="L110:L114">
    <cfRule type="colorScale" priority="794">
      <colorScale>
        <cfvo type="min"/>
        <cfvo type="percentile" val="50"/>
        <cfvo type="max"/>
        <color rgb="FFF8696B"/>
        <color rgb="FFFCFCFF"/>
        <color rgb="FF63BE7B"/>
      </colorScale>
    </cfRule>
  </conditionalFormatting>
  <conditionalFormatting sqref="M110:M114">
    <cfRule type="colorScale" priority="793">
      <colorScale>
        <cfvo type="min"/>
        <cfvo type="percentile" val="50"/>
        <cfvo type="max"/>
        <color rgb="FFF8696B"/>
        <color rgb="FFFCFCFF"/>
        <color rgb="FF63BE7B"/>
      </colorScale>
    </cfRule>
  </conditionalFormatting>
  <conditionalFormatting sqref="N110:N114">
    <cfRule type="colorScale" priority="792">
      <colorScale>
        <cfvo type="min"/>
        <cfvo type="percentile" val="50"/>
        <cfvo type="max"/>
        <color rgb="FFF8696B"/>
        <color rgb="FFFCFCFF"/>
        <color rgb="FF63BE7B"/>
      </colorScale>
    </cfRule>
  </conditionalFormatting>
  <conditionalFormatting sqref="K107:N109">
    <cfRule type="cellIs" dxfId="76" priority="790" operator="equal">
      <formula>$V$5</formula>
    </cfRule>
  </conditionalFormatting>
  <conditionalFormatting sqref="K107:K109">
    <cfRule type="colorScale" priority="789">
      <colorScale>
        <cfvo type="min"/>
        <cfvo type="percentile" val="50"/>
        <cfvo type="max"/>
        <color rgb="FFF8696B"/>
        <color rgb="FFFCFCFF"/>
        <color rgb="FF63BE7B"/>
      </colorScale>
    </cfRule>
  </conditionalFormatting>
  <conditionalFormatting sqref="L107:L109">
    <cfRule type="colorScale" priority="788">
      <colorScale>
        <cfvo type="min"/>
        <cfvo type="percentile" val="50"/>
        <cfvo type="max"/>
        <color rgb="FFF8696B"/>
        <color rgb="FFFCFCFF"/>
        <color rgb="FF63BE7B"/>
      </colorScale>
    </cfRule>
  </conditionalFormatting>
  <conditionalFormatting sqref="M107:M109">
    <cfRule type="colorScale" priority="787">
      <colorScale>
        <cfvo type="min"/>
        <cfvo type="percentile" val="50"/>
        <cfvo type="max"/>
        <color rgb="FFF8696B"/>
        <color rgb="FFFCFCFF"/>
        <color rgb="FF63BE7B"/>
      </colorScale>
    </cfRule>
  </conditionalFormatting>
  <conditionalFormatting sqref="N107:N109">
    <cfRule type="colorScale" priority="786">
      <colorScale>
        <cfvo type="min"/>
        <cfvo type="percentile" val="50"/>
        <cfvo type="max"/>
        <color rgb="FFF8696B"/>
        <color rgb="FFFCFCFF"/>
        <color rgb="FF63BE7B"/>
      </colorScale>
    </cfRule>
  </conditionalFormatting>
  <conditionalFormatting sqref="K115">
    <cfRule type="colorScale" priority="800">
      <colorScale>
        <cfvo type="min"/>
        <cfvo type="percentile" val="50"/>
        <cfvo type="max"/>
        <color rgb="FFF8696B"/>
        <color rgb="FFFCFCFF"/>
        <color rgb="FF63BE7B"/>
      </colorScale>
    </cfRule>
  </conditionalFormatting>
  <conditionalFormatting sqref="L115">
    <cfRule type="colorScale" priority="801">
      <colorScale>
        <cfvo type="min"/>
        <cfvo type="percentile" val="50"/>
        <cfvo type="max"/>
        <color rgb="FFF8696B"/>
        <color rgb="FFFCFCFF"/>
        <color rgb="FF63BE7B"/>
      </colorScale>
    </cfRule>
  </conditionalFormatting>
  <conditionalFormatting sqref="M115">
    <cfRule type="colorScale" priority="802">
      <colorScale>
        <cfvo type="min"/>
        <cfvo type="percentile" val="50"/>
        <cfvo type="max"/>
        <color rgb="FFF8696B"/>
        <color rgb="FFFCFCFF"/>
        <color rgb="FF63BE7B"/>
      </colorScale>
    </cfRule>
  </conditionalFormatting>
  <conditionalFormatting sqref="N115">
    <cfRule type="colorScale" priority="803">
      <colorScale>
        <cfvo type="min"/>
        <cfvo type="percentile" val="50"/>
        <cfvo type="max"/>
        <color rgb="FFF8696B"/>
        <color rgb="FFFCFCFF"/>
        <color rgb="FF63BE7B"/>
      </colorScale>
    </cfRule>
  </conditionalFormatting>
  <conditionalFormatting sqref="K192:N192">
    <cfRule type="cellIs" dxfId="75" priority="777" operator="equal">
      <formula>$V$5</formula>
    </cfRule>
  </conditionalFormatting>
  <conditionalFormatting sqref="K187:N191">
    <cfRule type="cellIs" dxfId="74" priority="776" operator="equal">
      <formula>$V$5</formula>
    </cfRule>
  </conditionalFormatting>
  <conditionalFormatting sqref="K187:K191">
    <cfRule type="colorScale" priority="775">
      <colorScale>
        <cfvo type="min"/>
        <cfvo type="percentile" val="50"/>
        <cfvo type="max"/>
        <color rgb="FFF8696B"/>
        <color rgb="FFFCFCFF"/>
        <color rgb="FF63BE7B"/>
      </colorScale>
    </cfRule>
  </conditionalFormatting>
  <conditionalFormatting sqref="L187:L191">
    <cfRule type="colorScale" priority="774">
      <colorScale>
        <cfvo type="min"/>
        <cfvo type="percentile" val="50"/>
        <cfvo type="max"/>
        <color rgb="FFF8696B"/>
        <color rgb="FFFCFCFF"/>
        <color rgb="FF63BE7B"/>
      </colorScale>
    </cfRule>
  </conditionalFormatting>
  <conditionalFormatting sqref="M187:M191">
    <cfRule type="colorScale" priority="773">
      <colorScale>
        <cfvo type="min"/>
        <cfvo type="percentile" val="50"/>
        <cfvo type="max"/>
        <color rgb="FFF8696B"/>
        <color rgb="FFFCFCFF"/>
        <color rgb="FF63BE7B"/>
      </colorScale>
    </cfRule>
  </conditionalFormatting>
  <conditionalFormatting sqref="N187:N191">
    <cfRule type="colorScale" priority="772">
      <colorScale>
        <cfvo type="min"/>
        <cfvo type="percentile" val="50"/>
        <cfvo type="max"/>
        <color rgb="FFF8696B"/>
        <color rgb="FFFCFCFF"/>
        <color rgb="FF63BE7B"/>
      </colorScale>
    </cfRule>
  </conditionalFormatting>
  <conditionalFormatting sqref="K183:N184">
    <cfRule type="cellIs" dxfId="73" priority="770" operator="equal">
      <formula>$V$5</formula>
    </cfRule>
  </conditionalFormatting>
  <conditionalFormatting sqref="K183:K184 K186">
    <cfRule type="colorScale" priority="769">
      <colorScale>
        <cfvo type="min"/>
        <cfvo type="percentile" val="50"/>
        <cfvo type="max"/>
        <color rgb="FFF8696B"/>
        <color rgb="FFFCFCFF"/>
        <color rgb="FF63BE7B"/>
      </colorScale>
    </cfRule>
  </conditionalFormatting>
  <conditionalFormatting sqref="L183:L184 L186">
    <cfRule type="colorScale" priority="768">
      <colorScale>
        <cfvo type="min"/>
        <cfvo type="percentile" val="50"/>
        <cfvo type="max"/>
        <color rgb="FFF8696B"/>
        <color rgb="FFFCFCFF"/>
        <color rgb="FF63BE7B"/>
      </colorScale>
    </cfRule>
  </conditionalFormatting>
  <conditionalFormatting sqref="M183:M184 M186">
    <cfRule type="colorScale" priority="767">
      <colorScale>
        <cfvo type="min"/>
        <cfvo type="percentile" val="50"/>
        <cfvo type="max"/>
        <color rgb="FFF8696B"/>
        <color rgb="FFFCFCFF"/>
        <color rgb="FF63BE7B"/>
      </colorScale>
    </cfRule>
  </conditionalFormatting>
  <conditionalFormatting sqref="N183:N184 N186">
    <cfRule type="colorScale" priority="766">
      <colorScale>
        <cfvo type="min"/>
        <cfvo type="percentile" val="50"/>
        <cfvo type="max"/>
        <color rgb="FFF8696B"/>
        <color rgb="FFFCFCFF"/>
        <color rgb="FF63BE7B"/>
      </colorScale>
    </cfRule>
  </conditionalFormatting>
  <conditionalFormatting sqref="K192">
    <cfRule type="colorScale" priority="780">
      <colorScale>
        <cfvo type="min"/>
        <cfvo type="percentile" val="50"/>
        <cfvo type="max"/>
        <color rgb="FFF8696B"/>
        <color rgb="FFFCFCFF"/>
        <color rgb="FF63BE7B"/>
      </colorScale>
    </cfRule>
  </conditionalFormatting>
  <conditionalFormatting sqref="L192">
    <cfRule type="colorScale" priority="781">
      <colorScale>
        <cfvo type="min"/>
        <cfvo type="percentile" val="50"/>
        <cfvo type="max"/>
        <color rgb="FFF8696B"/>
        <color rgb="FFFCFCFF"/>
        <color rgb="FF63BE7B"/>
      </colorScale>
    </cfRule>
  </conditionalFormatting>
  <conditionalFormatting sqref="M192">
    <cfRule type="colorScale" priority="782">
      <colorScale>
        <cfvo type="min"/>
        <cfvo type="percentile" val="50"/>
        <cfvo type="max"/>
        <color rgb="FFF8696B"/>
        <color rgb="FFFCFCFF"/>
        <color rgb="FF63BE7B"/>
      </colorScale>
    </cfRule>
  </conditionalFormatting>
  <conditionalFormatting sqref="N192">
    <cfRule type="colorScale" priority="783">
      <colorScale>
        <cfvo type="min"/>
        <cfvo type="percentile" val="50"/>
        <cfvo type="max"/>
        <color rgb="FFF8696B"/>
        <color rgb="FFFCFCFF"/>
        <color rgb="FF63BE7B"/>
      </colorScale>
    </cfRule>
  </conditionalFormatting>
  <conditionalFormatting sqref="K182:N182">
    <cfRule type="cellIs" dxfId="72" priority="749" operator="equal">
      <formula>$V$5</formula>
    </cfRule>
  </conditionalFormatting>
  <conditionalFormatting sqref="K175:N177">
    <cfRule type="cellIs" dxfId="71" priority="742" operator="equal">
      <formula>$V$5</formula>
    </cfRule>
  </conditionalFormatting>
  <conditionalFormatting sqref="K175:K177">
    <cfRule type="colorScale" priority="741">
      <colorScale>
        <cfvo type="min"/>
        <cfvo type="percentile" val="50"/>
        <cfvo type="max"/>
        <color rgb="FFF8696B"/>
        <color rgb="FFFCFCFF"/>
        <color rgb="FF63BE7B"/>
      </colorScale>
    </cfRule>
  </conditionalFormatting>
  <conditionalFormatting sqref="L175:L177">
    <cfRule type="colorScale" priority="740">
      <colorScale>
        <cfvo type="min"/>
        <cfvo type="percentile" val="50"/>
        <cfvo type="max"/>
        <color rgb="FFF8696B"/>
        <color rgb="FFFCFCFF"/>
        <color rgb="FF63BE7B"/>
      </colorScale>
    </cfRule>
  </conditionalFormatting>
  <conditionalFormatting sqref="M175:M177">
    <cfRule type="colorScale" priority="739">
      <colorScale>
        <cfvo type="min"/>
        <cfvo type="percentile" val="50"/>
        <cfvo type="max"/>
        <color rgb="FFF8696B"/>
        <color rgb="FFFCFCFF"/>
        <color rgb="FF63BE7B"/>
      </colorScale>
    </cfRule>
  </conditionalFormatting>
  <conditionalFormatting sqref="N175:N177">
    <cfRule type="colorScale" priority="738">
      <colorScale>
        <cfvo type="min"/>
        <cfvo type="percentile" val="50"/>
        <cfvo type="max"/>
        <color rgb="FFF8696B"/>
        <color rgb="FFFCFCFF"/>
        <color rgb="FF63BE7B"/>
      </colorScale>
    </cfRule>
  </conditionalFormatting>
  <conditionalFormatting sqref="K182">
    <cfRule type="colorScale" priority="752">
      <colorScale>
        <cfvo type="min"/>
        <cfvo type="percentile" val="50"/>
        <cfvo type="max"/>
        <color rgb="FFF8696B"/>
        <color rgb="FFFCFCFF"/>
        <color rgb="FF63BE7B"/>
      </colorScale>
    </cfRule>
  </conditionalFormatting>
  <conditionalFormatting sqref="L182">
    <cfRule type="colorScale" priority="753">
      <colorScale>
        <cfvo type="min"/>
        <cfvo type="percentile" val="50"/>
        <cfvo type="max"/>
        <color rgb="FFF8696B"/>
        <color rgb="FFFCFCFF"/>
        <color rgb="FF63BE7B"/>
      </colorScale>
    </cfRule>
  </conditionalFormatting>
  <conditionalFormatting sqref="M182">
    <cfRule type="colorScale" priority="754">
      <colorScale>
        <cfvo type="min"/>
        <cfvo type="percentile" val="50"/>
        <cfvo type="max"/>
        <color rgb="FFF8696B"/>
        <color rgb="FFFCFCFF"/>
        <color rgb="FF63BE7B"/>
      </colorScale>
    </cfRule>
  </conditionalFormatting>
  <conditionalFormatting sqref="N182">
    <cfRule type="colorScale" priority="755">
      <colorScale>
        <cfvo type="min"/>
        <cfvo type="percentile" val="50"/>
        <cfvo type="max"/>
        <color rgb="FFF8696B"/>
        <color rgb="FFFCFCFF"/>
        <color rgb="FF63BE7B"/>
      </colorScale>
    </cfRule>
  </conditionalFormatting>
  <conditionalFormatting sqref="K174:N174">
    <cfRule type="cellIs" dxfId="70" priority="729" operator="equal">
      <formula>$V$5</formula>
    </cfRule>
  </conditionalFormatting>
  <conditionalFormatting sqref="K174">
    <cfRule type="colorScale" priority="732">
      <colorScale>
        <cfvo type="min"/>
        <cfvo type="percentile" val="50"/>
        <cfvo type="max"/>
        <color rgb="FFF8696B"/>
        <color rgb="FFFCFCFF"/>
        <color rgb="FF63BE7B"/>
      </colorScale>
    </cfRule>
  </conditionalFormatting>
  <conditionalFormatting sqref="L174">
    <cfRule type="colorScale" priority="733">
      <colorScale>
        <cfvo type="min"/>
        <cfvo type="percentile" val="50"/>
        <cfvo type="max"/>
        <color rgb="FFF8696B"/>
        <color rgb="FFFCFCFF"/>
        <color rgb="FF63BE7B"/>
      </colorScale>
    </cfRule>
  </conditionalFormatting>
  <conditionalFormatting sqref="M174">
    <cfRule type="colorScale" priority="734">
      <colorScale>
        <cfvo type="min"/>
        <cfvo type="percentile" val="50"/>
        <cfvo type="max"/>
        <color rgb="FFF8696B"/>
        <color rgb="FFFCFCFF"/>
        <color rgb="FF63BE7B"/>
      </colorScale>
    </cfRule>
  </conditionalFormatting>
  <conditionalFormatting sqref="N174">
    <cfRule type="colorScale" priority="735">
      <colorScale>
        <cfvo type="min"/>
        <cfvo type="percentile" val="50"/>
        <cfvo type="max"/>
        <color rgb="FFF8696B"/>
        <color rgb="FFFCFCFF"/>
        <color rgb="FF63BE7B"/>
      </colorScale>
    </cfRule>
  </conditionalFormatting>
  <conditionalFormatting sqref="K173:N173">
    <cfRule type="cellIs" dxfId="69" priority="721" operator="equal">
      <formula>$V$5</formula>
    </cfRule>
  </conditionalFormatting>
  <conditionalFormatting sqref="K166:N168">
    <cfRule type="cellIs" dxfId="68" priority="714" operator="equal">
      <formula>$V$5</formula>
    </cfRule>
  </conditionalFormatting>
  <conditionalFormatting sqref="K166:K168">
    <cfRule type="colorScale" priority="713">
      <colorScale>
        <cfvo type="min"/>
        <cfvo type="percentile" val="50"/>
        <cfvo type="max"/>
        <color rgb="FFF8696B"/>
        <color rgb="FFFCFCFF"/>
        <color rgb="FF63BE7B"/>
      </colorScale>
    </cfRule>
  </conditionalFormatting>
  <conditionalFormatting sqref="L166:L168">
    <cfRule type="colorScale" priority="712">
      <colorScale>
        <cfvo type="min"/>
        <cfvo type="percentile" val="50"/>
        <cfvo type="max"/>
        <color rgb="FFF8696B"/>
        <color rgb="FFFCFCFF"/>
        <color rgb="FF63BE7B"/>
      </colorScale>
    </cfRule>
  </conditionalFormatting>
  <conditionalFormatting sqref="M166:M168">
    <cfRule type="colorScale" priority="711">
      <colorScale>
        <cfvo type="min"/>
        <cfvo type="percentile" val="50"/>
        <cfvo type="max"/>
        <color rgb="FFF8696B"/>
        <color rgb="FFFCFCFF"/>
        <color rgb="FF63BE7B"/>
      </colorScale>
    </cfRule>
  </conditionalFormatting>
  <conditionalFormatting sqref="N166:N168">
    <cfRule type="colorScale" priority="710">
      <colorScale>
        <cfvo type="min"/>
        <cfvo type="percentile" val="50"/>
        <cfvo type="max"/>
        <color rgb="FFF8696B"/>
        <color rgb="FFFCFCFF"/>
        <color rgb="FF63BE7B"/>
      </colorScale>
    </cfRule>
  </conditionalFormatting>
  <conditionalFormatting sqref="K173">
    <cfRule type="colorScale" priority="724">
      <colorScale>
        <cfvo type="min"/>
        <cfvo type="percentile" val="50"/>
        <cfvo type="max"/>
        <color rgb="FFF8696B"/>
        <color rgb="FFFCFCFF"/>
        <color rgb="FF63BE7B"/>
      </colorScale>
    </cfRule>
  </conditionalFormatting>
  <conditionalFormatting sqref="L173">
    <cfRule type="colorScale" priority="725">
      <colorScale>
        <cfvo type="min"/>
        <cfvo type="percentile" val="50"/>
        <cfvo type="max"/>
        <color rgb="FFF8696B"/>
        <color rgb="FFFCFCFF"/>
        <color rgb="FF63BE7B"/>
      </colorScale>
    </cfRule>
  </conditionalFormatting>
  <conditionalFormatting sqref="M173">
    <cfRule type="colorScale" priority="726">
      <colorScale>
        <cfvo type="min"/>
        <cfvo type="percentile" val="50"/>
        <cfvo type="max"/>
        <color rgb="FFF8696B"/>
        <color rgb="FFFCFCFF"/>
        <color rgb="FF63BE7B"/>
      </colorScale>
    </cfRule>
  </conditionalFormatting>
  <conditionalFormatting sqref="N173">
    <cfRule type="colorScale" priority="727">
      <colorScale>
        <cfvo type="min"/>
        <cfvo type="percentile" val="50"/>
        <cfvo type="max"/>
        <color rgb="FFF8696B"/>
        <color rgb="FFFCFCFF"/>
        <color rgb="FF63BE7B"/>
      </colorScale>
    </cfRule>
  </conditionalFormatting>
  <conditionalFormatting sqref="K249:N249">
    <cfRule type="cellIs" dxfId="67" priority="650" operator="equal">
      <formula>$V$5</formula>
    </cfRule>
  </conditionalFormatting>
  <conditionalFormatting sqref="K249">
    <cfRule type="colorScale" priority="649">
      <colorScale>
        <cfvo type="min"/>
        <cfvo type="percentile" val="50"/>
        <cfvo type="max"/>
        <color rgb="FFF8696B"/>
        <color rgb="FFFCFCFF"/>
        <color rgb="FF63BE7B"/>
      </colorScale>
    </cfRule>
  </conditionalFormatting>
  <conditionalFormatting sqref="L249">
    <cfRule type="colorScale" priority="648">
      <colorScale>
        <cfvo type="min"/>
        <cfvo type="percentile" val="50"/>
        <cfvo type="max"/>
        <color rgb="FFF8696B"/>
        <color rgb="FFFCFCFF"/>
        <color rgb="FF63BE7B"/>
      </colorScale>
    </cfRule>
  </conditionalFormatting>
  <conditionalFormatting sqref="M249">
    <cfRule type="colorScale" priority="647">
      <colorScale>
        <cfvo type="min"/>
        <cfvo type="percentile" val="50"/>
        <cfvo type="max"/>
        <color rgb="FFF8696B"/>
        <color rgb="FFFCFCFF"/>
        <color rgb="FF63BE7B"/>
      </colorScale>
    </cfRule>
  </conditionalFormatting>
  <conditionalFormatting sqref="N249">
    <cfRule type="colorScale" priority="646">
      <colorScale>
        <cfvo type="min"/>
        <cfvo type="percentile" val="50"/>
        <cfvo type="max"/>
        <color rgb="FFF8696B"/>
        <color rgb="FFFCFCFF"/>
        <color rgb="FF63BE7B"/>
      </colorScale>
    </cfRule>
  </conditionalFormatting>
  <conditionalFormatting sqref="K248:N248">
    <cfRule type="cellIs" dxfId="66" priority="637" operator="equal">
      <formula>$V$5</formula>
    </cfRule>
  </conditionalFormatting>
  <conditionalFormatting sqref="K247:N247">
    <cfRule type="cellIs" dxfId="65" priority="636" operator="equal">
      <formula>$V$5</formula>
    </cfRule>
  </conditionalFormatting>
  <conditionalFormatting sqref="K247">
    <cfRule type="colorScale" priority="635">
      <colorScale>
        <cfvo type="min"/>
        <cfvo type="percentile" val="50"/>
        <cfvo type="max"/>
        <color rgb="FFF8696B"/>
        <color rgb="FFFCFCFF"/>
        <color rgb="FF63BE7B"/>
      </colorScale>
    </cfRule>
  </conditionalFormatting>
  <conditionalFormatting sqref="L247">
    <cfRule type="colorScale" priority="634">
      <colorScale>
        <cfvo type="min"/>
        <cfvo type="percentile" val="50"/>
        <cfvo type="max"/>
        <color rgb="FFF8696B"/>
        <color rgb="FFFCFCFF"/>
        <color rgb="FF63BE7B"/>
      </colorScale>
    </cfRule>
  </conditionalFormatting>
  <conditionalFormatting sqref="M247">
    <cfRule type="colorScale" priority="633">
      <colorScale>
        <cfvo type="min"/>
        <cfvo type="percentile" val="50"/>
        <cfvo type="max"/>
        <color rgb="FFF8696B"/>
        <color rgb="FFFCFCFF"/>
        <color rgb="FF63BE7B"/>
      </colorScale>
    </cfRule>
  </conditionalFormatting>
  <conditionalFormatting sqref="N247">
    <cfRule type="colorScale" priority="632">
      <colorScale>
        <cfvo type="min"/>
        <cfvo type="percentile" val="50"/>
        <cfvo type="max"/>
        <color rgb="FFF8696B"/>
        <color rgb="FFFCFCFF"/>
        <color rgb="FF63BE7B"/>
      </colorScale>
    </cfRule>
  </conditionalFormatting>
  <conditionalFormatting sqref="K248">
    <cfRule type="colorScale" priority="640">
      <colorScale>
        <cfvo type="min"/>
        <cfvo type="percentile" val="50"/>
        <cfvo type="max"/>
        <color rgb="FFF8696B"/>
        <color rgb="FFFCFCFF"/>
        <color rgb="FF63BE7B"/>
      </colorScale>
    </cfRule>
  </conditionalFormatting>
  <conditionalFormatting sqref="L248">
    <cfRule type="colorScale" priority="641">
      <colorScale>
        <cfvo type="min"/>
        <cfvo type="percentile" val="50"/>
        <cfvo type="max"/>
        <color rgb="FFF8696B"/>
        <color rgb="FFFCFCFF"/>
        <color rgb="FF63BE7B"/>
      </colorScale>
    </cfRule>
  </conditionalFormatting>
  <conditionalFormatting sqref="M248">
    <cfRule type="colorScale" priority="642">
      <colorScale>
        <cfvo type="min"/>
        <cfvo type="percentile" val="50"/>
        <cfvo type="max"/>
        <color rgb="FFF8696B"/>
        <color rgb="FFFCFCFF"/>
        <color rgb="FF63BE7B"/>
      </colorScale>
    </cfRule>
  </conditionalFormatting>
  <conditionalFormatting sqref="N248">
    <cfRule type="colorScale" priority="643">
      <colorScale>
        <cfvo type="min"/>
        <cfvo type="percentile" val="50"/>
        <cfvo type="max"/>
        <color rgb="FFF8696B"/>
        <color rgb="FFFCFCFF"/>
        <color rgb="FF63BE7B"/>
      </colorScale>
    </cfRule>
  </conditionalFormatting>
  <conditionalFormatting sqref="K246:N246">
    <cfRule type="cellIs" dxfId="64" priority="623" operator="equal">
      <formula>$V$5</formula>
    </cfRule>
  </conditionalFormatting>
  <conditionalFormatting sqref="K246">
    <cfRule type="colorScale" priority="626">
      <colorScale>
        <cfvo type="min"/>
        <cfvo type="percentile" val="50"/>
        <cfvo type="max"/>
        <color rgb="FFF8696B"/>
        <color rgb="FFFCFCFF"/>
        <color rgb="FF63BE7B"/>
      </colorScale>
    </cfRule>
  </conditionalFormatting>
  <conditionalFormatting sqref="L246">
    <cfRule type="colorScale" priority="627">
      <colorScale>
        <cfvo type="min"/>
        <cfvo type="percentile" val="50"/>
        <cfvo type="max"/>
        <color rgb="FFF8696B"/>
        <color rgb="FFFCFCFF"/>
        <color rgb="FF63BE7B"/>
      </colorScale>
    </cfRule>
  </conditionalFormatting>
  <conditionalFormatting sqref="M246">
    <cfRule type="colorScale" priority="628">
      <colorScale>
        <cfvo type="min"/>
        <cfvo type="percentile" val="50"/>
        <cfvo type="max"/>
        <color rgb="FFF8696B"/>
        <color rgb="FFFCFCFF"/>
        <color rgb="FF63BE7B"/>
      </colorScale>
    </cfRule>
  </conditionalFormatting>
  <conditionalFormatting sqref="N246">
    <cfRule type="colorScale" priority="629">
      <colorScale>
        <cfvo type="min"/>
        <cfvo type="percentile" val="50"/>
        <cfvo type="max"/>
        <color rgb="FFF8696B"/>
        <color rgb="FFFCFCFF"/>
        <color rgb="FF63BE7B"/>
      </colorScale>
    </cfRule>
  </conditionalFormatting>
  <conditionalFormatting sqref="K244:N244">
    <cfRule type="cellIs" dxfId="63" priority="608" operator="equal">
      <formula>$V$5</formula>
    </cfRule>
  </conditionalFormatting>
  <conditionalFormatting sqref="K244">
    <cfRule type="colorScale" priority="607">
      <colorScale>
        <cfvo type="min"/>
        <cfvo type="percentile" val="50"/>
        <cfvo type="max"/>
        <color rgb="FFF8696B"/>
        <color rgb="FFFCFCFF"/>
        <color rgb="FF63BE7B"/>
      </colorScale>
    </cfRule>
  </conditionalFormatting>
  <conditionalFormatting sqref="L244">
    <cfRule type="colorScale" priority="606">
      <colorScale>
        <cfvo type="min"/>
        <cfvo type="percentile" val="50"/>
        <cfvo type="max"/>
        <color rgb="FFF8696B"/>
        <color rgb="FFFCFCFF"/>
        <color rgb="FF63BE7B"/>
      </colorScale>
    </cfRule>
  </conditionalFormatting>
  <conditionalFormatting sqref="M244">
    <cfRule type="colorScale" priority="605">
      <colorScale>
        <cfvo type="min"/>
        <cfvo type="percentile" val="50"/>
        <cfvo type="max"/>
        <color rgb="FFF8696B"/>
        <color rgb="FFFCFCFF"/>
        <color rgb="FF63BE7B"/>
      </colorScale>
    </cfRule>
  </conditionalFormatting>
  <conditionalFormatting sqref="N244">
    <cfRule type="colorScale" priority="604">
      <colorScale>
        <cfvo type="min"/>
        <cfvo type="percentile" val="50"/>
        <cfvo type="max"/>
        <color rgb="FFF8696B"/>
        <color rgb="FFFCFCFF"/>
        <color rgb="FF63BE7B"/>
      </colorScale>
    </cfRule>
  </conditionalFormatting>
  <conditionalFormatting sqref="K243:N243">
    <cfRule type="cellIs" dxfId="62" priority="595" operator="equal">
      <formula>$V$5</formula>
    </cfRule>
  </conditionalFormatting>
  <conditionalFormatting sqref="K242:N242">
    <cfRule type="cellIs" dxfId="61" priority="594" operator="equal">
      <formula>$V$5</formula>
    </cfRule>
  </conditionalFormatting>
  <conditionalFormatting sqref="K242">
    <cfRule type="colorScale" priority="593">
      <colorScale>
        <cfvo type="min"/>
        <cfvo type="percentile" val="50"/>
        <cfvo type="max"/>
        <color rgb="FFF8696B"/>
        <color rgb="FFFCFCFF"/>
        <color rgb="FF63BE7B"/>
      </colorScale>
    </cfRule>
  </conditionalFormatting>
  <conditionalFormatting sqref="L242">
    <cfRule type="colorScale" priority="592">
      <colorScale>
        <cfvo type="min"/>
        <cfvo type="percentile" val="50"/>
        <cfvo type="max"/>
        <color rgb="FFF8696B"/>
        <color rgb="FFFCFCFF"/>
        <color rgb="FF63BE7B"/>
      </colorScale>
    </cfRule>
  </conditionalFormatting>
  <conditionalFormatting sqref="M242">
    <cfRule type="colorScale" priority="591">
      <colorScale>
        <cfvo type="min"/>
        <cfvo type="percentile" val="50"/>
        <cfvo type="max"/>
        <color rgb="FFF8696B"/>
        <color rgb="FFFCFCFF"/>
        <color rgb="FF63BE7B"/>
      </colorScale>
    </cfRule>
  </conditionalFormatting>
  <conditionalFormatting sqref="N242">
    <cfRule type="colorScale" priority="590">
      <colorScale>
        <cfvo type="min"/>
        <cfvo type="percentile" val="50"/>
        <cfvo type="max"/>
        <color rgb="FFF8696B"/>
        <color rgb="FFFCFCFF"/>
        <color rgb="FF63BE7B"/>
      </colorScale>
    </cfRule>
  </conditionalFormatting>
  <conditionalFormatting sqref="K243">
    <cfRule type="colorScale" priority="598">
      <colorScale>
        <cfvo type="min"/>
        <cfvo type="percentile" val="50"/>
        <cfvo type="max"/>
        <color rgb="FFF8696B"/>
        <color rgb="FFFCFCFF"/>
        <color rgb="FF63BE7B"/>
      </colorScale>
    </cfRule>
  </conditionalFormatting>
  <conditionalFormatting sqref="L243">
    <cfRule type="colorScale" priority="599">
      <colorScale>
        <cfvo type="min"/>
        <cfvo type="percentile" val="50"/>
        <cfvo type="max"/>
        <color rgb="FFF8696B"/>
        <color rgb="FFFCFCFF"/>
        <color rgb="FF63BE7B"/>
      </colorScale>
    </cfRule>
  </conditionalFormatting>
  <conditionalFormatting sqref="M243">
    <cfRule type="colorScale" priority="600">
      <colorScale>
        <cfvo type="min"/>
        <cfvo type="percentile" val="50"/>
        <cfvo type="max"/>
        <color rgb="FFF8696B"/>
        <color rgb="FFFCFCFF"/>
        <color rgb="FF63BE7B"/>
      </colorScale>
    </cfRule>
  </conditionalFormatting>
  <conditionalFormatting sqref="N243">
    <cfRule type="colorScale" priority="601">
      <colorScale>
        <cfvo type="min"/>
        <cfvo type="percentile" val="50"/>
        <cfvo type="max"/>
        <color rgb="FFF8696B"/>
        <color rgb="FFFCFCFF"/>
        <color rgb="FF63BE7B"/>
      </colorScale>
    </cfRule>
  </conditionalFormatting>
  <conditionalFormatting sqref="K241:N241">
    <cfRule type="cellIs" dxfId="60" priority="581" operator="equal">
      <formula>$V$5</formula>
    </cfRule>
  </conditionalFormatting>
  <conditionalFormatting sqref="K240:N240">
    <cfRule type="cellIs" dxfId="59" priority="580" operator="equal">
      <formula>$V$5</formula>
    </cfRule>
  </conditionalFormatting>
  <conditionalFormatting sqref="K240">
    <cfRule type="colorScale" priority="579">
      <colorScale>
        <cfvo type="min"/>
        <cfvo type="percentile" val="50"/>
        <cfvo type="max"/>
        <color rgb="FFF8696B"/>
        <color rgb="FFFCFCFF"/>
        <color rgb="FF63BE7B"/>
      </colorScale>
    </cfRule>
  </conditionalFormatting>
  <conditionalFormatting sqref="L240">
    <cfRule type="colorScale" priority="578">
      <colorScale>
        <cfvo type="min"/>
        <cfvo type="percentile" val="50"/>
        <cfvo type="max"/>
        <color rgb="FFF8696B"/>
        <color rgb="FFFCFCFF"/>
        <color rgb="FF63BE7B"/>
      </colorScale>
    </cfRule>
  </conditionalFormatting>
  <conditionalFormatting sqref="M240">
    <cfRule type="colorScale" priority="577">
      <colorScale>
        <cfvo type="min"/>
        <cfvo type="percentile" val="50"/>
        <cfvo type="max"/>
        <color rgb="FFF8696B"/>
        <color rgb="FFFCFCFF"/>
        <color rgb="FF63BE7B"/>
      </colorScale>
    </cfRule>
  </conditionalFormatting>
  <conditionalFormatting sqref="N240">
    <cfRule type="colorScale" priority="576">
      <colorScale>
        <cfvo type="min"/>
        <cfvo type="percentile" val="50"/>
        <cfvo type="max"/>
        <color rgb="FFF8696B"/>
        <color rgb="FFFCFCFF"/>
        <color rgb="FF63BE7B"/>
      </colorScale>
    </cfRule>
  </conditionalFormatting>
  <conditionalFormatting sqref="K241">
    <cfRule type="colorScale" priority="584">
      <colorScale>
        <cfvo type="min"/>
        <cfvo type="percentile" val="50"/>
        <cfvo type="max"/>
        <color rgb="FFF8696B"/>
        <color rgb="FFFCFCFF"/>
        <color rgb="FF63BE7B"/>
      </colorScale>
    </cfRule>
  </conditionalFormatting>
  <conditionalFormatting sqref="L241">
    <cfRule type="colorScale" priority="585">
      <colorScale>
        <cfvo type="min"/>
        <cfvo type="percentile" val="50"/>
        <cfvo type="max"/>
        <color rgb="FFF8696B"/>
        <color rgb="FFFCFCFF"/>
        <color rgb="FF63BE7B"/>
      </colorScale>
    </cfRule>
  </conditionalFormatting>
  <conditionalFormatting sqref="M241">
    <cfRule type="colorScale" priority="586">
      <colorScale>
        <cfvo type="min"/>
        <cfvo type="percentile" val="50"/>
        <cfvo type="max"/>
        <color rgb="FFF8696B"/>
        <color rgb="FFFCFCFF"/>
        <color rgb="FF63BE7B"/>
      </colorScale>
    </cfRule>
  </conditionalFormatting>
  <conditionalFormatting sqref="N241">
    <cfRule type="colorScale" priority="587">
      <colorScale>
        <cfvo type="min"/>
        <cfvo type="percentile" val="50"/>
        <cfvo type="max"/>
        <color rgb="FFF8696B"/>
        <color rgb="FFFCFCFF"/>
        <color rgb="FF63BE7B"/>
      </colorScale>
    </cfRule>
  </conditionalFormatting>
  <conditionalFormatting sqref="K239:N239">
    <cfRule type="cellIs" dxfId="58" priority="553" operator="equal">
      <formula>$V$5</formula>
    </cfRule>
  </conditionalFormatting>
  <conditionalFormatting sqref="K238:N238">
    <cfRule type="cellIs" dxfId="57" priority="552" operator="equal">
      <formula>$V$5</formula>
    </cfRule>
  </conditionalFormatting>
  <conditionalFormatting sqref="K238">
    <cfRule type="colorScale" priority="551">
      <colorScale>
        <cfvo type="min"/>
        <cfvo type="percentile" val="50"/>
        <cfvo type="max"/>
        <color rgb="FFF8696B"/>
        <color rgb="FFFCFCFF"/>
        <color rgb="FF63BE7B"/>
      </colorScale>
    </cfRule>
  </conditionalFormatting>
  <conditionalFormatting sqref="L238">
    <cfRule type="colorScale" priority="550">
      <colorScale>
        <cfvo type="min"/>
        <cfvo type="percentile" val="50"/>
        <cfvo type="max"/>
        <color rgb="FFF8696B"/>
        <color rgb="FFFCFCFF"/>
        <color rgb="FF63BE7B"/>
      </colorScale>
    </cfRule>
  </conditionalFormatting>
  <conditionalFormatting sqref="M238">
    <cfRule type="colorScale" priority="549">
      <colorScale>
        <cfvo type="min"/>
        <cfvo type="percentile" val="50"/>
        <cfvo type="max"/>
        <color rgb="FFF8696B"/>
        <color rgb="FFFCFCFF"/>
        <color rgb="FF63BE7B"/>
      </colorScale>
    </cfRule>
  </conditionalFormatting>
  <conditionalFormatting sqref="N238">
    <cfRule type="colorScale" priority="548">
      <colorScale>
        <cfvo type="min"/>
        <cfvo type="percentile" val="50"/>
        <cfvo type="max"/>
        <color rgb="FFF8696B"/>
        <color rgb="FFFCFCFF"/>
        <color rgb="FF63BE7B"/>
      </colorScale>
    </cfRule>
  </conditionalFormatting>
  <conditionalFormatting sqref="K239">
    <cfRule type="colorScale" priority="556">
      <colorScale>
        <cfvo type="min"/>
        <cfvo type="percentile" val="50"/>
        <cfvo type="max"/>
        <color rgb="FFF8696B"/>
        <color rgb="FFFCFCFF"/>
        <color rgb="FF63BE7B"/>
      </colorScale>
    </cfRule>
  </conditionalFormatting>
  <conditionalFormatting sqref="L239">
    <cfRule type="colorScale" priority="557">
      <colorScale>
        <cfvo type="min"/>
        <cfvo type="percentile" val="50"/>
        <cfvo type="max"/>
        <color rgb="FFF8696B"/>
        <color rgb="FFFCFCFF"/>
        <color rgb="FF63BE7B"/>
      </colorScale>
    </cfRule>
  </conditionalFormatting>
  <conditionalFormatting sqref="M239">
    <cfRule type="colorScale" priority="558">
      <colorScale>
        <cfvo type="min"/>
        <cfvo type="percentile" val="50"/>
        <cfvo type="max"/>
        <color rgb="FFF8696B"/>
        <color rgb="FFFCFCFF"/>
        <color rgb="FF63BE7B"/>
      </colorScale>
    </cfRule>
  </conditionalFormatting>
  <conditionalFormatting sqref="N239">
    <cfRule type="colorScale" priority="559">
      <colorScale>
        <cfvo type="min"/>
        <cfvo type="percentile" val="50"/>
        <cfvo type="max"/>
        <color rgb="FFF8696B"/>
        <color rgb="FFFCFCFF"/>
        <color rgb="FF63BE7B"/>
      </colorScale>
    </cfRule>
  </conditionalFormatting>
  <conditionalFormatting sqref="K237:N237">
    <cfRule type="cellIs" dxfId="56" priority="539" operator="equal">
      <formula>$V$5</formula>
    </cfRule>
  </conditionalFormatting>
  <conditionalFormatting sqref="K236:N236">
    <cfRule type="cellIs" dxfId="55" priority="538" operator="equal">
      <formula>$V$5</formula>
    </cfRule>
  </conditionalFormatting>
  <conditionalFormatting sqref="K236">
    <cfRule type="colorScale" priority="537">
      <colorScale>
        <cfvo type="min"/>
        <cfvo type="percentile" val="50"/>
        <cfvo type="max"/>
        <color rgb="FFF8696B"/>
        <color rgb="FFFCFCFF"/>
        <color rgb="FF63BE7B"/>
      </colorScale>
    </cfRule>
  </conditionalFormatting>
  <conditionalFormatting sqref="L236">
    <cfRule type="colorScale" priority="536">
      <colorScale>
        <cfvo type="min"/>
        <cfvo type="percentile" val="50"/>
        <cfvo type="max"/>
        <color rgb="FFF8696B"/>
        <color rgb="FFFCFCFF"/>
        <color rgb="FF63BE7B"/>
      </colorScale>
    </cfRule>
  </conditionalFormatting>
  <conditionalFormatting sqref="M236">
    <cfRule type="colorScale" priority="535">
      <colorScale>
        <cfvo type="min"/>
        <cfvo type="percentile" val="50"/>
        <cfvo type="max"/>
        <color rgb="FFF8696B"/>
        <color rgb="FFFCFCFF"/>
        <color rgb="FF63BE7B"/>
      </colorScale>
    </cfRule>
  </conditionalFormatting>
  <conditionalFormatting sqref="N236">
    <cfRule type="colorScale" priority="534">
      <colorScale>
        <cfvo type="min"/>
        <cfvo type="percentile" val="50"/>
        <cfvo type="max"/>
        <color rgb="FFF8696B"/>
        <color rgb="FFFCFCFF"/>
        <color rgb="FF63BE7B"/>
      </colorScale>
    </cfRule>
  </conditionalFormatting>
  <conditionalFormatting sqref="K237">
    <cfRule type="colorScale" priority="542">
      <colorScale>
        <cfvo type="min"/>
        <cfvo type="percentile" val="50"/>
        <cfvo type="max"/>
        <color rgb="FFF8696B"/>
        <color rgb="FFFCFCFF"/>
        <color rgb="FF63BE7B"/>
      </colorScale>
    </cfRule>
  </conditionalFormatting>
  <conditionalFormatting sqref="L237">
    <cfRule type="colorScale" priority="543">
      <colorScale>
        <cfvo type="min"/>
        <cfvo type="percentile" val="50"/>
        <cfvo type="max"/>
        <color rgb="FFF8696B"/>
        <color rgb="FFFCFCFF"/>
        <color rgb="FF63BE7B"/>
      </colorScale>
    </cfRule>
  </conditionalFormatting>
  <conditionalFormatting sqref="M237">
    <cfRule type="colorScale" priority="544">
      <colorScale>
        <cfvo type="min"/>
        <cfvo type="percentile" val="50"/>
        <cfvo type="max"/>
        <color rgb="FFF8696B"/>
        <color rgb="FFFCFCFF"/>
        <color rgb="FF63BE7B"/>
      </colorScale>
    </cfRule>
  </conditionalFormatting>
  <conditionalFormatting sqref="N237">
    <cfRule type="colorScale" priority="545">
      <colorScale>
        <cfvo type="min"/>
        <cfvo type="percentile" val="50"/>
        <cfvo type="max"/>
        <color rgb="FFF8696B"/>
        <color rgb="FFFCFCFF"/>
        <color rgb="FF63BE7B"/>
      </colorScale>
    </cfRule>
  </conditionalFormatting>
  <conditionalFormatting sqref="K235:N235">
    <cfRule type="cellIs" dxfId="54" priority="525" operator="equal">
      <formula>$V$5</formula>
    </cfRule>
  </conditionalFormatting>
  <conditionalFormatting sqref="K234:N234">
    <cfRule type="cellIs" dxfId="53" priority="524" operator="equal">
      <formula>$V$5</formula>
    </cfRule>
  </conditionalFormatting>
  <conditionalFormatting sqref="K234">
    <cfRule type="colorScale" priority="523">
      <colorScale>
        <cfvo type="min"/>
        <cfvo type="percentile" val="50"/>
        <cfvo type="max"/>
        <color rgb="FFF8696B"/>
        <color rgb="FFFCFCFF"/>
        <color rgb="FF63BE7B"/>
      </colorScale>
    </cfRule>
  </conditionalFormatting>
  <conditionalFormatting sqref="L234">
    <cfRule type="colorScale" priority="522">
      <colorScale>
        <cfvo type="min"/>
        <cfvo type="percentile" val="50"/>
        <cfvo type="max"/>
        <color rgb="FFF8696B"/>
        <color rgb="FFFCFCFF"/>
        <color rgb="FF63BE7B"/>
      </colorScale>
    </cfRule>
  </conditionalFormatting>
  <conditionalFormatting sqref="M234">
    <cfRule type="colorScale" priority="521">
      <colorScale>
        <cfvo type="min"/>
        <cfvo type="percentile" val="50"/>
        <cfvo type="max"/>
        <color rgb="FFF8696B"/>
        <color rgb="FFFCFCFF"/>
        <color rgb="FF63BE7B"/>
      </colorScale>
    </cfRule>
  </conditionalFormatting>
  <conditionalFormatting sqref="N234">
    <cfRule type="colorScale" priority="520">
      <colorScale>
        <cfvo type="min"/>
        <cfvo type="percentile" val="50"/>
        <cfvo type="max"/>
        <color rgb="FFF8696B"/>
        <color rgb="FFFCFCFF"/>
        <color rgb="FF63BE7B"/>
      </colorScale>
    </cfRule>
  </conditionalFormatting>
  <conditionalFormatting sqref="K235">
    <cfRule type="colorScale" priority="528">
      <colorScale>
        <cfvo type="min"/>
        <cfvo type="percentile" val="50"/>
        <cfvo type="max"/>
        <color rgb="FFF8696B"/>
        <color rgb="FFFCFCFF"/>
        <color rgb="FF63BE7B"/>
      </colorScale>
    </cfRule>
  </conditionalFormatting>
  <conditionalFormatting sqref="L235">
    <cfRule type="colorScale" priority="529">
      <colorScale>
        <cfvo type="min"/>
        <cfvo type="percentile" val="50"/>
        <cfvo type="max"/>
        <color rgb="FFF8696B"/>
        <color rgb="FFFCFCFF"/>
        <color rgb="FF63BE7B"/>
      </colorScale>
    </cfRule>
  </conditionalFormatting>
  <conditionalFormatting sqref="M235">
    <cfRule type="colorScale" priority="530">
      <colorScale>
        <cfvo type="min"/>
        <cfvo type="percentile" val="50"/>
        <cfvo type="max"/>
        <color rgb="FFF8696B"/>
        <color rgb="FFFCFCFF"/>
        <color rgb="FF63BE7B"/>
      </colorScale>
    </cfRule>
  </conditionalFormatting>
  <conditionalFormatting sqref="N235">
    <cfRule type="colorScale" priority="531">
      <colorScale>
        <cfvo type="min"/>
        <cfvo type="percentile" val="50"/>
        <cfvo type="max"/>
        <color rgb="FFF8696B"/>
        <color rgb="FFFCFCFF"/>
        <color rgb="FF63BE7B"/>
      </colorScale>
    </cfRule>
  </conditionalFormatting>
  <conditionalFormatting sqref="K233:N233">
    <cfRule type="cellIs" dxfId="52" priority="511" operator="equal">
      <formula>$V$5</formula>
    </cfRule>
  </conditionalFormatting>
  <conditionalFormatting sqref="K232:N232">
    <cfRule type="cellIs" dxfId="51" priority="510" operator="equal">
      <formula>$V$5</formula>
    </cfRule>
  </conditionalFormatting>
  <conditionalFormatting sqref="K232">
    <cfRule type="colorScale" priority="509">
      <colorScale>
        <cfvo type="min"/>
        <cfvo type="percentile" val="50"/>
        <cfvo type="max"/>
        <color rgb="FFF8696B"/>
        <color rgb="FFFCFCFF"/>
        <color rgb="FF63BE7B"/>
      </colorScale>
    </cfRule>
  </conditionalFormatting>
  <conditionalFormatting sqref="L232">
    <cfRule type="colorScale" priority="508">
      <colorScale>
        <cfvo type="min"/>
        <cfvo type="percentile" val="50"/>
        <cfvo type="max"/>
        <color rgb="FFF8696B"/>
        <color rgb="FFFCFCFF"/>
        <color rgb="FF63BE7B"/>
      </colorScale>
    </cfRule>
  </conditionalFormatting>
  <conditionalFormatting sqref="M232">
    <cfRule type="colorScale" priority="507">
      <colorScale>
        <cfvo type="min"/>
        <cfvo type="percentile" val="50"/>
        <cfvo type="max"/>
        <color rgb="FFF8696B"/>
        <color rgb="FFFCFCFF"/>
        <color rgb="FF63BE7B"/>
      </colorScale>
    </cfRule>
  </conditionalFormatting>
  <conditionalFormatting sqref="N232">
    <cfRule type="colorScale" priority="506">
      <colorScale>
        <cfvo type="min"/>
        <cfvo type="percentile" val="50"/>
        <cfvo type="max"/>
        <color rgb="FFF8696B"/>
        <color rgb="FFFCFCFF"/>
        <color rgb="FF63BE7B"/>
      </colorScale>
    </cfRule>
  </conditionalFormatting>
  <conditionalFormatting sqref="K233">
    <cfRule type="colorScale" priority="514">
      <colorScale>
        <cfvo type="min"/>
        <cfvo type="percentile" val="50"/>
        <cfvo type="max"/>
        <color rgb="FFF8696B"/>
        <color rgb="FFFCFCFF"/>
        <color rgb="FF63BE7B"/>
      </colorScale>
    </cfRule>
  </conditionalFormatting>
  <conditionalFormatting sqref="L233">
    <cfRule type="colorScale" priority="515">
      <colorScale>
        <cfvo type="min"/>
        <cfvo type="percentile" val="50"/>
        <cfvo type="max"/>
        <color rgb="FFF8696B"/>
        <color rgb="FFFCFCFF"/>
        <color rgb="FF63BE7B"/>
      </colorScale>
    </cfRule>
  </conditionalFormatting>
  <conditionalFormatting sqref="M233">
    <cfRule type="colorScale" priority="516">
      <colorScale>
        <cfvo type="min"/>
        <cfvo type="percentile" val="50"/>
        <cfvo type="max"/>
        <color rgb="FFF8696B"/>
        <color rgb="FFFCFCFF"/>
        <color rgb="FF63BE7B"/>
      </colorScale>
    </cfRule>
  </conditionalFormatting>
  <conditionalFormatting sqref="N233">
    <cfRule type="colorScale" priority="517">
      <colorScale>
        <cfvo type="min"/>
        <cfvo type="percentile" val="50"/>
        <cfvo type="max"/>
        <color rgb="FFF8696B"/>
        <color rgb="FFFCFCFF"/>
        <color rgb="FF63BE7B"/>
      </colorScale>
    </cfRule>
  </conditionalFormatting>
  <conditionalFormatting sqref="K231:N231">
    <cfRule type="cellIs" dxfId="50" priority="497" operator="equal">
      <formula>$V$5</formula>
    </cfRule>
  </conditionalFormatting>
  <conditionalFormatting sqref="K230:N230">
    <cfRule type="cellIs" dxfId="49" priority="496" operator="equal">
      <formula>$V$5</formula>
    </cfRule>
  </conditionalFormatting>
  <conditionalFormatting sqref="K230">
    <cfRule type="colorScale" priority="495">
      <colorScale>
        <cfvo type="min"/>
        <cfvo type="percentile" val="50"/>
        <cfvo type="max"/>
        <color rgb="FFF8696B"/>
        <color rgb="FFFCFCFF"/>
        <color rgb="FF63BE7B"/>
      </colorScale>
    </cfRule>
  </conditionalFormatting>
  <conditionalFormatting sqref="L230">
    <cfRule type="colorScale" priority="494">
      <colorScale>
        <cfvo type="min"/>
        <cfvo type="percentile" val="50"/>
        <cfvo type="max"/>
        <color rgb="FFF8696B"/>
        <color rgb="FFFCFCFF"/>
        <color rgb="FF63BE7B"/>
      </colorScale>
    </cfRule>
  </conditionalFormatting>
  <conditionalFormatting sqref="M230">
    <cfRule type="colorScale" priority="493">
      <colorScale>
        <cfvo type="min"/>
        <cfvo type="percentile" val="50"/>
        <cfvo type="max"/>
        <color rgb="FFF8696B"/>
        <color rgb="FFFCFCFF"/>
        <color rgb="FF63BE7B"/>
      </colorScale>
    </cfRule>
  </conditionalFormatting>
  <conditionalFormatting sqref="N230">
    <cfRule type="colorScale" priority="492">
      <colorScale>
        <cfvo type="min"/>
        <cfvo type="percentile" val="50"/>
        <cfvo type="max"/>
        <color rgb="FFF8696B"/>
        <color rgb="FFFCFCFF"/>
        <color rgb="FF63BE7B"/>
      </colorScale>
    </cfRule>
  </conditionalFormatting>
  <conditionalFormatting sqref="K231">
    <cfRule type="colorScale" priority="500">
      <colorScale>
        <cfvo type="min"/>
        <cfvo type="percentile" val="50"/>
        <cfvo type="max"/>
        <color rgb="FFF8696B"/>
        <color rgb="FFFCFCFF"/>
        <color rgb="FF63BE7B"/>
      </colorScale>
    </cfRule>
  </conditionalFormatting>
  <conditionalFormatting sqref="L231">
    <cfRule type="colorScale" priority="501">
      <colorScale>
        <cfvo type="min"/>
        <cfvo type="percentile" val="50"/>
        <cfvo type="max"/>
        <color rgb="FFF8696B"/>
        <color rgb="FFFCFCFF"/>
        <color rgb="FF63BE7B"/>
      </colorScale>
    </cfRule>
  </conditionalFormatting>
  <conditionalFormatting sqref="M231">
    <cfRule type="colorScale" priority="502">
      <colorScale>
        <cfvo type="min"/>
        <cfvo type="percentile" val="50"/>
        <cfvo type="max"/>
        <color rgb="FFF8696B"/>
        <color rgb="FFFCFCFF"/>
        <color rgb="FF63BE7B"/>
      </colorScale>
    </cfRule>
  </conditionalFormatting>
  <conditionalFormatting sqref="N231">
    <cfRule type="colorScale" priority="503">
      <colorScale>
        <cfvo type="min"/>
        <cfvo type="percentile" val="50"/>
        <cfvo type="max"/>
        <color rgb="FFF8696B"/>
        <color rgb="FFFCFCFF"/>
        <color rgb="FF63BE7B"/>
      </colorScale>
    </cfRule>
  </conditionalFormatting>
  <conditionalFormatting sqref="K229:N229">
    <cfRule type="cellIs" dxfId="48" priority="483" operator="equal">
      <formula>$V$5</formula>
    </cfRule>
  </conditionalFormatting>
  <conditionalFormatting sqref="K228:N228">
    <cfRule type="cellIs" dxfId="47" priority="482" operator="equal">
      <formula>$V$5</formula>
    </cfRule>
  </conditionalFormatting>
  <conditionalFormatting sqref="K228">
    <cfRule type="colorScale" priority="481">
      <colorScale>
        <cfvo type="min"/>
        <cfvo type="percentile" val="50"/>
        <cfvo type="max"/>
        <color rgb="FFF8696B"/>
        <color rgb="FFFCFCFF"/>
        <color rgb="FF63BE7B"/>
      </colorScale>
    </cfRule>
  </conditionalFormatting>
  <conditionalFormatting sqref="L228">
    <cfRule type="colorScale" priority="480">
      <colorScale>
        <cfvo type="min"/>
        <cfvo type="percentile" val="50"/>
        <cfvo type="max"/>
        <color rgb="FFF8696B"/>
        <color rgb="FFFCFCFF"/>
        <color rgb="FF63BE7B"/>
      </colorScale>
    </cfRule>
  </conditionalFormatting>
  <conditionalFormatting sqref="M228">
    <cfRule type="colorScale" priority="479">
      <colorScale>
        <cfvo type="min"/>
        <cfvo type="percentile" val="50"/>
        <cfvo type="max"/>
        <color rgb="FFF8696B"/>
        <color rgb="FFFCFCFF"/>
        <color rgb="FF63BE7B"/>
      </colorScale>
    </cfRule>
  </conditionalFormatting>
  <conditionalFormatting sqref="N228">
    <cfRule type="colorScale" priority="478">
      <colorScale>
        <cfvo type="min"/>
        <cfvo type="percentile" val="50"/>
        <cfvo type="max"/>
        <color rgb="FFF8696B"/>
        <color rgb="FFFCFCFF"/>
        <color rgb="FF63BE7B"/>
      </colorScale>
    </cfRule>
  </conditionalFormatting>
  <conditionalFormatting sqref="K229">
    <cfRule type="colorScale" priority="486">
      <colorScale>
        <cfvo type="min"/>
        <cfvo type="percentile" val="50"/>
        <cfvo type="max"/>
        <color rgb="FFF8696B"/>
        <color rgb="FFFCFCFF"/>
        <color rgb="FF63BE7B"/>
      </colorScale>
    </cfRule>
  </conditionalFormatting>
  <conditionalFormatting sqref="L229">
    <cfRule type="colorScale" priority="487">
      <colorScale>
        <cfvo type="min"/>
        <cfvo type="percentile" val="50"/>
        <cfvo type="max"/>
        <color rgb="FFF8696B"/>
        <color rgb="FFFCFCFF"/>
        <color rgb="FF63BE7B"/>
      </colorScale>
    </cfRule>
  </conditionalFormatting>
  <conditionalFormatting sqref="M229">
    <cfRule type="colorScale" priority="488">
      <colorScale>
        <cfvo type="min"/>
        <cfvo type="percentile" val="50"/>
        <cfvo type="max"/>
        <color rgb="FFF8696B"/>
        <color rgb="FFFCFCFF"/>
        <color rgb="FF63BE7B"/>
      </colorScale>
    </cfRule>
  </conditionalFormatting>
  <conditionalFormatting sqref="N229">
    <cfRule type="colorScale" priority="489">
      <colorScale>
        <cfvo type="min"/>
        <cfvo type="percentile" val="50"/>
        <cfvo type="max"/>
        <color rgb="FFF8696B"/>
        <color rgb="FFFCFCFF"/>
        <color rgb="FF63BE7B"/>
      </colorScale>
    </cfRule>
  </conditionalFormatting>
  <conditionalFormatting sqref="K227:N227">
    <cfRule type="cellIs" dxfId="46" priority="469" operator="equal">
      <formula>$V$5</formula>
    </cfRule>
  </conditionalFormatting>
  <conditionalFormatting sqref="K226:N226">
    <cfRule type="cellIs" dxfId="45" priority="468" operator="equal">
      <formula>$V$5</formula>
    </cfRule>
  </conditionalFormatting>
  <conditionalFormatting sqref="K226">
    <cfRule type="colorScale" priority="467">
      <colorScale>
        <cfvo type="min"/>
        <cfvo type="percentile" val="50"/>
        <cfvo type="max"/>
        <color rgb="FFF8696B"/>
        <color rgb="FFFCFCFF"/>
        <color rgb="FF63BE7B"/>
      </colorScale>
    </cfRule>
  </conditionalFormatting>
  <conditionalFormatting sqref="L226">
    <cfRule type="colorScale" priority="466">
      <colorScale>
        <cfvo type="min"/>
        <cfvo type="percentile" val="50"/>
        <cfvo type="max"/>
        <color rgb="FFF8696B"/>
        <color rgb="FFFCFCFF"/>
        <color rgb="FF63BE7B"/>
      </colorScale>
    </cfRule>
  </conditionalFormatting>
  <conditionalFormatting sqref="M226">
    <cfRule type="colorScale" priority="465">
      <colorScale>
        <cfvo type="min"/>
        <cfvo type="percentile" val="50"/>
        <cfvo type="max"/>
        <color rgb="FFF8696B"/>
        <color rgb="FFFCFCFF"/>
        <color rgb="FF63BE7B"/>
      </colorScale>
    </cfRule>
  </conditionalFormatting>
  <conditionalFormatting sqref="N226">
    <cfRule type="colorScale" priority="464">
      <colorScale>
        <cfvo type="min"/>
        <cfvo type="percentile" val="50"/>
        <cfvo type="max"/>
        <color rgb="FFF8696B"/>
        <color rgb="FFFCFCFF"/>
        <color rgb="FF63BE7B"/>
      </colorScale>
    </cfRule>
  </conditionalFormatting>
  <conditionalFormatting sqref="K227">
    <cfRule type="colorScale" priority="472">
      <colorScale>
        <cfvo type="min"/>
        <cfvo type="percentile" val="50"/>
        <cfvo type="max"/>
        <color rgb="FFF8696B"/>
        <color rgb="FFFCFCFF"/>
        <color rgb="FF63BE7B"/>
      </colorScale>
    </cfRule>
  </conditionalFormatting>
  <conditionalFormatting sqref="L227">
    <cfRule type="colorScale" priority="473">
      <colorScale>
        <cfvo type="min"/>
        <cfvo type="percentile" val="50"/>
        <cfvo type="max"/>
        <color rgb="FFF8696B"/>
        <color rgb="FFFCFCFF"/>
        <color rgb="FF63BE7B"/>
      </colorScale>
    </cfRule>
  </conditionalFormatting>
  <conditionalFormatting sqref="M227">
    <cfRule type="colorScale" priority="474">
      <colorScale>
        <cfvo type="min"/>
        <cfvo type="percentile" val="50"/>
        <cfvo type="max"/>
        <color rgb="FFF8696B"/>
        <color rgb="FFFCFCFF"/>
        <color rgb="FF63BE7B"/>
      </colorScale>
    </cfRule>
  </conditionalFormatting>
  <conditionalFormatting sqref="N227">
    <cfRule type="colorScale" priority="475">
      <colorScale>
        <cfvo type="min"/>
        <cfvo type="percentile" val="50"/>
        <cfvo type="max"/>
        <color rgb="FFF8696B"/>
        <color rgb="FFFCFCFF"/>
        <color rgb="FF63BE7B"/>
      </colorScale>
    </cfRule>
  </conditionalFormatting>
  <conditionalFormatting sqref="K225:N225">
    <cfRule type="cellIs" dxfId="44" priority="455" operator="equal">
      <formula>$V$5</formula>
    </cfRule>
  </conditionalFormatting>
  <conditionalFormatting sqref="K224:N224">
    <cfRule type="cellIs" dxfId="43" priority="454" operator="equal">
      <formula>$V$5</formula>
    </cfRule>
  </conditionalFormatting>
  <conditionalFormatting sqref="K224">
    <cfRule type="colorScale" priority="453">
      <colorScale>
        <cfvo type="min"/>
        <cfvo type="percentile" val="50"/>
        <cfvo type="max"/>
        <color rgb="FFF8696B"/>
        <color rgb="FFFCFCFF"/>
        <color rgb="FF63BE7B"/>
      </colorScale>
    </cfRule>
  </conditionalFormatting>
  <conditionalFormatting sqref="L224">
    <cfRule type="colorScale" priority="452">
      <colorScale>
        <cfvo type="min"/>
        <cfvo type="percentile" val="50"/>
        <cfvo type="max"/>
        <color rgb="FFF8696B"/>
        <color rgb="FFFCFCFF"/>
        <color rgb="FF63BE7B"/>
      </colorScale>
    </cfRule>
  </conditionalFormatting>
  <conditionalFormatting sqref="M224">
    <cfRule type="colorScale" priority="451">
      <colorScale>
        <cfvo type="min"/>
        <cfvo type="percentile" val="50"/>
        <cfvo type="max"/>
        <color rgb="FFF8696B"/>
        <color rgb="FFFCFCFF"/>
        <color rgb="FF63BE7B"/>
      </colorScale>
    </cfRule>
  </conditionalFormatting>
  <conditionalFormatting sqref="N224">
    <cfRule type="colorScale" priority="450">
      <colorScale>
        <cfvo type="min"/>
        <cfvo type="percentile" val="50"/>
        <cfvo type="max"/>
        <color rgb="FFF8696B"/>
        <color rgb="FFFCFCFF"/>
        <color rgb="FF63BE7B"/>
      </colorScale>
    </cfRule>
  </conditionalFormatting>
  <conditionalFormatting sqref="K225">
    <cfRule type="colorScale" priority="458">
      <colorScale>
        <cfvo type="min"/>
        <cfvo type="percentile" val="50"/>
        <cfvo type="max"/>
        <color rgb="FFF8696B"/>
        <color rgb="FFFCFCFF"/>
        <color rgb="FF63BE7B"/>
      </colorScale>
    </cfRule>
  </conditionalFormatting>
  <conditionalFormatting sqref="L225">
    <cfRule type="colorScale" priority="459">
      <colorScale>
        <cfvo type="min"/>
        <cfvo type="percentile" val="50"/>
        <cfvo type="max"/>
        <color rgb="FFF8696B"/>
        <color rgb="FFFCFCFF"/>
        <color rgb="FF63BE7B"/>
      </colorScale>
    </cfRule>
  </conditionalFormatting>
  <conditionalFormatting sqref="M225">
    <cfRule type="colorScale" priority="460">
      <colorScale>
        <cfvo type="min"/>
        <cfvo type="percentile" val="50"/>
        <cfvo type="max"/>
        <color rgb="FFF8696B"/>
        <color rgb="FFFCFCFF"/>
        <color rgb="FF63BE7B"/>
      </colorScale>
    </cfRule>
  </conditionalFormatting>
  <conditionalFormatting sqref="N225">
    <cfRule type="colorScale" priority="461">
      <colorScale>
        <cfvo type="min"/>
        <cfvo type="percentile" val="50"/>
        <cfvo type="max"/>
        <color rgb="FFF8696B"/>
        <color rgb="FFFCFCFF"/>
        <color rgb="FF63BE7B"/>
      </colorScale>
    </cfRule>
  </conditionalFormatting>
  <conditionalFormatting sqref="K222:N222">
    <cfRule type="cellIs" dxfId="42" priority="441" operator="equal">
      <formula>$V$5</formula>
    </cfRule>
  </conditionalFormatting>
  <conditionalFormatting sqref="K221:N221">
    <cfRule type="cellIs" dxfId="41" priority="440" operator="equal">
      <formula>$V$5</formula>
    </cfRule>
  </conditionalFormatting>
  <conditionalFormatting sqref="K221">
    <cfRule type="colorScale" priority="439">
      <colorScale>
        <cfvo type="min"/>
        <cfvo type="percentile" val="50"/>
        <cfvo type="max"/>
        <color rgb="FFF8696B"/>
        <color rgb="FFFCFCFF"/>
        <color rgb="FF63BE7B"/>
      </colorScale>
    </cfRule>
  </conditionalFormatting>
  <conditionalFormatting sqref="L221">
    <cfRule type="colorScale" priority="438">
      <colorScale>
        <cfvo type="min"/>
        <cfvo type="percentile" val="50"/>
        <cfvo type="max"/>
        <color rgb="FFF8696B"/>
        <color rgb="FFFCFCFF"/>
        <color rgb="FF63BE7B"/>
      </colorScale>
    </cfRule>
  </conditionalFormatting>
  <conditionalFormatting sqref="M221">
    <cfRule type="colorScale" priority="437">
      <colorScale>
        <cfvo type="min"/>
        <cfvo type="percentile" val="50"/>
        <cfvo type="max"/>
        <color rgb="FFF8696B"/>
        <color rgb="FFFCFCFF"/>
        <color rgb="FF63BE7B"/>
      </colorScale>
    </cfRule>
  </conditionalFormatting>
  <conditionalFormatting sqref="N221">
    <cfRule type="colorScale" priority="436">
      <colorScale>
        <cfvo type="min"/>
        <cfvo type="percentile" val="50"/>
        <cfvo type="max"/>
        <color rgb="FFF8696B"/>
        <color rgb="FFFCFCFF"/>
        <color rgb="FF63BE7B"/>
      </colorScale>
    </cfRule>
  </conditionalFormatting>
  <conditionalFormatting sqref="K222">
    <cfRule type="colorScale" priority="444">
      <colorScale>
        <cfvo type="min"/>
        <cfvo type="percentile" val="50"/>
        <cfvo type="max"/>
        <color rgb="FFF8696B"/>
        <color rgb="FFFCFCFF"/>
        <color rgb="FF63BE7B"/>
      </colorScale>
    </cfRule>
  </conditionalFormatting>
  <conditionalFormatting sqref="L222">
    <cfRule type="colorScale" priority="445">
      <colorScale>
        <cfvo type="min"/>
        <cfvo type="percentile" val="50"/>
        <cfvo type="max"/>
        <color rgb="FFF8696B"/>
        <color rgb="FFFCFCFF"/>
        <color rgb="FF63BE7B"/>
      </colorScale>
    </cfRule>
  </conditionalFormatting>
  <conditionalFormatting sqref="M222">
    <cfRule type="colorScale" priority="446">
      <colorScale>
        <cfvo type="min"/>
        <cfvo type="percentile" val="50"/>
        <cfvo type="max"/>
        <color rgb="FFF8696B"/>
        <color rgb="FFFCFCFF"/>
        <color rgb="FF63BE7B"/>
      </colorScale>
    </cfRule>
  </conditionalFormatting>
  <conditionalFormatting sqref="N222">
    <cfRule type="colorScale" priority="447">
      <colorScale>
        <cfvo type="min"/>
        <cfvo type="percentile" val="50"/>
        <cfvo type="max"/>
        <color rgb="FFF8696B"/>
        <color rgb="FFFCFCFF"/>
        <color rgb="FF63BE7B"/>
      </colorScale>
    </cfRule>
  </conditionalFormatting>
  <conditionalFormatting sqref="K220:N220">
    <cfRule type="cellIs" dxfId="40" priority="427" operator="equal">
      <formula>$V$5</formula>
    </cfRule>
  </conditionalFormatting>
  <conditionalFormatting sqref="K219:N219">
    <cfRule type="cellIs" dxfId="39" priority="426" operator="equal">
      <formula>$V$5</formula>
    </cfRule>
  </conditionalFormatting>
  <conditionalFormatting sqref="K219">
    <cfRule type="colorScale" priority="425">
      <colorScale>
        <cfvo type="min"/>
        <cfvo type="percentile" val="50"/>
        <cfvo type="max"/>
        <color rgb="FFF8696B"/>
        <color rgb="FFFCFCFF"/>
        <color rgb="FF63BE7B"/>
      </colorScale>
    </cfRule>
  </conditionalFormatting>
  <conditionalFormatting sqref="L219">
    <cfRule type="colorScale" priority="424">
      <colorScale>
        <cfvo type="min"/>
        <cfvo type="percentile" val="50"/>
        <cfvo type="max"/>
        <color rgb="FFF8696B"/>
        <color rgb="FFFCFCFF"/>
        <color rgb="FF63BE7B"/>
      </colorScale>
    </cfRule>
  </conditionalFormatting>
  <conditionalFormatting sqref="M219">
    <cfRule type="colorScale" priority="423">
      <colorScale>
        <cfvo type="min"/>
        <cfvo type="percentile" val="50"/>
        <cfvo type="max"/>
        <color rgb="FFF8696B"/>
        <color rgb="FFFCFCFF"/>
        <color rgb="FF63BE7B"/>
      </colorScale>
    </cfRule>
  </conditionalFormatting>
  <conditionalFormatting sqref="N219">
    <cfRule type="colorScale" priority="422">
      <colorScale>
        <cfvo type="min"/>
        <cfvo type="percentile" val="50"/>
        <cfvo type="max"/>
        <color rgb="FFF8696B"/>
        <color rgb="FFFCFCFF"/>
        <color rgb="FF63BE7B"/>
      </colorScale>
    </cfRule>
  </conditionalFormatting>
  <conditionalFormatting sqref="K220">
    <cfRule type="colorScale" priority="430">
      <colorScale>
        <cfvo type="min"/>
        <cfvo type="percentile" val="50"/>
        <cfvo type="max"/>
        <color rgb="FFF8696B"/>
        <color rgb="FFFCFCFF"/>
        <color rgb="FF63BE7B"/>
      </colorScale>
    </cfRule>
  </conditionalFormatting>
  <conditionalFormatting sqref="L220">
    <cfRule type="colorScale" priority="431">
      <colorScale>
        <cfvo type="min"/>
        <cfvo type="percentile" val="50"/>
        <cfvo type="max"/>
        <color rgb="FFF8696B"/>
        <color rgb="FFFCFCFF"/>
        <color rgb="FF63BE7B"/>
      </colorScale>
    </cfRule>
  </conditionalFormatting>
  <conditionalFormatting sqref="M220">
    <cfRule type="colorScale" priority="432">
      <colorScale>
        <cfvo type="min"/>
        <cfvo type="percentile" val="50"/>
        <cfvo type="max"/>
        <color rgb="FFF8696B"/>
        <color rgb="FFFCFCFF"/>
        <color rgb="FF63BE7B"/>
      </colorScale>
    </cfRule>
  </conditionalFormatting>
  <conditionalFormatting sqref="N220">
    <cfRule type="colorScale" priority="433">
      <colorScale>
        <cfvo type="min"/>
        <cfvo type="percentile" val="50"/>
        <cfvo type="max"/>
        <color rgb="FFF8696B"/>
        <color rgb="FFFCFCFF"/>
        <color rgb="FF63BE7B"/>
      </colorScale>
    </cfRule>
  </conditionalFormatting>
  <conditionalFormatting sqref="K218:N218">
    <cfRule type="cellIs" dxfId="38" priority="413" operator="equal">
      <formula>$V$5</formula>
    </cfRule>
  </conditionalFormatting>
  <conditionalFormatting sqref="K217:N217">
    <cfRule type="cellIs" dxfId="37" priority="412" operator="equal">
      <formula>$V$5</formula>
    </cfRule>
  </conditionalFormatting>
  <conditionalFormatting sqref="K217">
    <cfRule type="colorScale" priority="411">
      <colorScale>
        <cfvo type="min"/>
        <cfvo type="percentile" val="50"/>
        <cfvo type="max"/>
        <color rgb="FFF8696B"/>
        <color rgb="FFFCFCFF"/>
        <color rgb="FF63BE7B"/>
      </colorScale>
    </cfRule>
  </conditionalFormatting>
  <conditionalFormatting sqref="L217">
    <cfRule type="colorScale" priority="410">
      <colorScale>
        <cfvo type="min"/>
        <cfvo type="percentile" val="50"/>
        <cfvo type="max"/>
        <color rgb="FFF8696B"/>
        <color rgb="FFFCFCFF"/>
        <color rgb="FF63BE7B"/>
      </colorScale>
    </cfRule>
  </conditionalFormatting>
  <conditionalFormatting sqref="M217">
    <cfRule type="colorScale" priority="409">
      <colorScale>
        <cfvo type="min"/>
        <cfvo type="percentile" val="50"/>
        <cfvo type="max"/>
        <color rgb="FFF8696B"/>
        <color rgb="FFFCFCFF"/>
        <color rgb="FF63BE7B"/>
      </colorScale>
    </cfRule>
  </conditionalFormatting>
  <conditionalFormatting sqref="N217">
    <cfRule type="colorScale" priority="408">
      <colorScale>
        <cfvo type="min"/>
        <cfvo type="percentile" val="50"/>
        <cfvo type="max"/>
        <color rgb="FFF8696B"/>
        <color rgb="FFFCFCFF"/>
        <color rgb="FF63BE7B"/>
      </colorScale>
    </cfRule>
  </conditionalFormatting>
  <conditionalFormatting sqref="K218">
    <cfRule type="colorScale" priority="416">
      <colorScale>
        <cfvo type="min"/>
        <cfvo type="percentile" val="50"/>
        <cfvo type="max"/>
        <color rgb="FFF8696B"/>
        <color rgb="FFFCFCFF"/>
        <color rgb="FF63BE7B"/>
      </colorScale>
    </cfRule>
  </conditionalFormatting>
  <conditionalFormatting sqref="L218">
    <cfRule type="colorScale" priority="417">
      <colorScale>
        <cfvo type="min"/>
        <cfvo type="percentile" val="50"/>
        <cfvo type="max"/>
        <color rgb="FFF8696B"/>
        <color rgb="FFFCFCFF"/>
        <color rgb="FF63BE7B"/>
      </colorScale>
    </cfRule>
  </conditionalFormatting>
  <conditionalFormatting sqref="M218">
    <cfRule type="colorScale" priority="418">
      <colorScale>
        <cfvo type="min"/>
        <cfvo type="percentile" val="50"/>
        <cfvo type="max"/>
        <color rgb="FFF8696B"/>
        <color rgb="FFFCFCFF"/>
        <color rgb="FF63BE7B"/>
      </colorScale>
    </cfRule>
  </conditionalFormatting>
  <conditionalFormatting sqref="N218">
    <cfRule type="colorScale" priority="419">
      <colorScale>
        <cfvo type="min"/>
        <cfvo type="percentile" val="50"/>
        <cfvo type="max"/>
        <color rgb="FFF8696B"/>
        <color rgb="FFFCFCFF"/>
        <color rgb="FF63BE7B"/>
      </colorScale>
    </cfRule>
  </conditionalFormatting>
  <conditionalFormatting sqref="K216:N216">
    <cfRule type="cellIs" dxfId="36" priority="399" operator="equal">
      <formula>$V$5</formula>
    </cfRule>
  </conditionalFormatting>
  <conditionalFormatting sqref="K215:N215">
    <cfRule type="cellIs" dxfId="35" priority="398" operator="equal">
      <formula>$V$5</formula>
    </cfRule>
  </conditionalFormatting>
  <conditionalFormatting sqref="K215">
    <cfRule type="colorScale" priority="397">
      <colorScale>
        <cfvo type="min"/>
        <cfvo type="percentile" val="50"/>
        <cfvo type="max"/>
        <color rgb="FFF8696B"/>
        <color rgb="FFFCFCFF"/>
        <color rgb="FF63BE7B"/>
      </colorScale>
    </cfRule>
  </conditionalFormatting>
  <conditionalFormatting sqref="L215">
    <cfRule type="colorScale" priority="396">
      <colorScale>
        <cfvo type="min"/>
        <cfvo type="percentile" val="50"/>
        <cfvo type="max"/>
        <color rgb="FFF8696B"/>
        <color rgb="FFFCFCFF"/>
        <color rgb="FF63BE7B"/>
      </colorScale>
    </cfRule>
  </conditionalFormatting>
  <conditionalFormatting sqref="M215">
    <cfRule type="colorScale" priority="395">
      <colorScale>
        <cfvo type="min"/>
        <cfvo type="percentile" val="50"/>
        <cfvo type="max"/>
        <color rgb="FFF8696B"/>
        <color rgb="FFFCFCFF"/>
        <color rgb="FF63BE7B"/>
      </colorScale>
    </cfRule>
  </conditionalFormatting>
  <conditionalFormatting sqref="N215">
    <cfRule type="colorScale" priority="394">
      <colorScale>
        <cfvo type="min"/>
        <cfvo type="percentile" val="50"/>
        <cfvo type="max"/>
        <color rgb="FFF8696B"/>
        <color rgb="FFFCFCFF"/>
        <color rgb="FF63BE7B"/>
      </colorScale>
    </cfRule>
  </conditionalFormatting>
  <conditionalFormatting sqref="K216">
    <cfRule type="colorScale" priority="402">
      <colorScale>
        <cfvo type="min"/>
        <cfvo type="percentile" val="50"/>
        <cfvo type="max"/>
        <color rgb="FFF8696B"/>
        <color rgb="FFFCFCFF"/>
        <color rgb="FF63BE7B"/>
      </colorScale>
    </cfRule>
  </conditionalFormatting>
  <conditionalFormatting sqref="L216">
    <cfRule type="colorScale" priority="403">
      <colorScale>
        <cfvo type="min"/>
        <cfvo type="percentile" val="50"/>
        <cfvo type="max"/>
        <color rgb="FFF8696B"/>
        <color rgb="FFFCFCFF"/>
        <color rgb="FF63BE7B"/>
      </colorScale>
    </cfRule>
  </conditionalFormatting>
  <conditionalFormatting sqref="M216">
    <cfRule type="colorScale" priority="404">
      <colorScale>
        <cfvo type="min"/>
        <cfvo type="percentile" val="50"/>
        <cfvo type="max"/>
        <color rgb="FFF8696B"/>
        <color rgb="FFFCFCFF"/>
        <color rgb="FF63BE7B"/>
      </colorScale>
    </cfRule>
  </conditionalFormatting>
  <conditionalFormatting sqref="N216">
    <cfRule type="colorScale" priority="405">
      <colorScale>
        <cfvo type="min"/>
        <cfvo type="percentile" val="50"/>
        <cfvo type="max"/>
        <color rgb="FFF8696B"/>
        <color rgb="FFFCFCFF"/>
        <color rgb="FF63BE7B"/>
      </colorScale>
    </cfRule>
  </conditionalFormatting>
  <conditionalFormatting sqref="K214:N214">
    <cfRule type="cellIs" dxfId="34" priority="385" operator="equal">
      <formula>$V$5</formula>
    </cfRule>
  </conditionalFormatting>
  <conditionalFormatting sqref="K214">
    <cfRule type="colorScale" priority="388">
      <colorScale>
        <cfvo type="min"/>
        <cfvo type="percentile" val="50"/>
        <cfvo type="max"/>
        <color rgb="FFF8696B"/>
        <color rgb="FFFCFCFF"/>
        <color rgb="FF63BE7B"/>
      </colorScale>
    </cfRule>
  </conditionalFormatting>
  <conditionalFormatting sqref="L214">
    <cfRule type="colorScale" priority="389">
      <colorScale>
        <cfvo type="min"/>
        <cfvo type="percentile" val="50"/>
        <cfvo type="max"/>
        <color rgb="FFF8696B"/>
        <color rgb="FFFCFCFF"/>
        <color rgb="FF63BE7B"/>
      </colorScale>
    </cfRule>
  </conditionalFormatting>
  <conditionalFormatting sqref="M214">
    <cfRule type="colorScale" priority="390">
      <colorScale>
        <cfvo type="min"/>
        <cfvo type="percentile" val="50"/>
        <cfvo type="max"/>
        <color rgb="FFF8696B"/>
        <color rgb="FFFCFCFF"/>
        <color rgb="FF63BE7B"/>
      </colorScale>
    </cfRule>
  </conditionalFormatting>
  <conditionalFormatting sqref="N214">
    <cfRule type="colorScale" priority="391">
      <colorScale>
        <cfvo type="min"/>
        <cfvo type="percentile" val="50"/>
        <cfvo type="max"/>
        <color rgb="FFF8696B"/>
        <color rgb="FFFCFCFF"/>
        <color rgb="FF63BE7B"/>
      </colorScale>
    </cfRule>
  </conditionalFormatting>
  <conditionalFormatting sqref="K213:N213">
    <cfRule type="cellIs" dxfId="33" priority="371" operator="equal">
      <formula>$V$5</formula>
    </cfRule>
  </conditionalFormatting>
  <conditionalFormatting sqref="K212:N212">
    <cfRule type="cellIs" dxfId="32" priority="370" operator="equal">
      <formula>$V$5</formula>
    </cfRule>
  </conditionalFormatting>
  <conditionalFormatting sqref="K212">
    <cfRule type="colorScale" priority="369">
      <colorScale>
        <cfvo type="min"/>
        <cfvo type="percentile" val="50"/>
        <cfvo type="max"/>
        <color rgb="FFF8696B"/>
        <color rgb="FFFCFCFF"/>
        <color rgb="FF63BE7B"/>
      </colorScale>
    </cfRule>
  </conditionalFormatting>
  <conditionalFormatting sqref="L212">
    <cfRule type="colorScale" priority="368">
      <colorScale>
        <cfvo type="min"/>
        <cfvo type="percentile" val="50"/>
        <cfvo type="max"/>
        <color rgb="FFF8696B"/>
        <color rgb="FFFCFCFF"/>
        <color rgb="FF63BE7B"/>
      </colorScale>
    </cfRule>
  </conditionalFormatting>
  <conditionalFormatting sqref="M212">
    <cfRule type="colorScale" priority="367">
      <colorScale>
        <cfvo type="min"/>
        <cfvo type="percentile" val="50"/>
        <cfvo type="max"/>
        <color rgb="FFF8696B"/>
        <color rgb="FFFCFCFF"/>
        <color rgb="FF63BE7B"/>
      </colorScale>
    </cfRule>
  </conditionalFormatting>
  <conditionalFormatting sqref="N212">
    <cfRule type="colorScale" priority="366">
      <colorScale>
        <cfvo type="min"/>
        <cfvo type="percentile" val="50"/>
        <cfvo type="max"/>
        <color rgb="FFF8696B"/>
        <color rgb="FFFCFCFF"/>
        <color rgb="FF63BE7B"/>
      </colorScale>
    </cfRule>
  </conditionalFormatting>
  <conditionalFormatting sqref="K213">
    <cfRule type="colorScale" priority="374">
      <colorScale>
        <cfvo type="min"/>
        <cfvo type="percentile" val="50"/>
        <cfvo type="max"/>
        <color rgb="FFF8696B"/>
        <color rgb="FFFCFCFF"/>
        <color rgb="FF63BE7B"/>
      </colorScale>
    </cfRule>
  </conditionalFormatting>
  <conditionalFormatting sqref="L213">
    <cfRule type="colorScale" priority="375">
      <colorScale>
        <cfvo type="min"/>
        <cfvo type="percentile" val="50"/>
        <cfvo type="max"/>
        <color rgb="FFF8696B"/>
        <color rgb="FFFCFCFF"/>
        <color rgb="FF63BE7B"/>
      </colorScale>
    </cfRule>
  </conditionalFormatting>
  <conditionalFormatting sqref="M213">
    <cfRule type="colorScale" priority="376">
      <colorScale>
        <cfvo type="min"/>
        <cfvo type="percentile" val="50"/>
        <cfvo type="max"/>
        <color rgb="FFF8696B"/>
        <color rgb="FFFCFCFF"/>
        <color rgb="FF63BE7B"/>
      </colorScale>
    </cfRule>
  </conditionalFormatting>
  <conditionalFormatting sqref="N213">
    <cfRule type="colorScale" priority="377">
      <colorScale>
        <cfvo type="min"/>
        <cfvo type="percentile" val="50"/>
        <cfvo type="max"/>
        <color rgb="FFF8696B"/>
        <color rgb="FFFCFCFF"/>
        <color rgb="FF63BE7B"/>
      </colorScale>
    </cfRule>
  </conditionalFormatting>
  <conditionalFormatting sqref="K211:N211">
    <cfRule type="cellIs" dxfId="31" priority="357" operator="equal">
      <formula>$V$5</formula>
    </cfRule>
  </conditionalFormatting>
  <conditionalFormatting sqref="K210:N210">
    <cfRule type="cellIs" dxfId="30" priority="356" operator="equal">
      <formula>$V$5</formula>
    </cfRule>
  </conditionalFormatting>
  <conditionalFormatting sqref="K210">
    <cfRule type="colorScale" priority="355">
      <colorScale>
        <cfvo type="min"/>
        <cfvo type="percentile" val="50"/>
        <cfvo type="max"/>
        <color rgb="FFF8696B"/>
        <color rgb="FFFCFCFF"/>
        <color rgb="FF63BE7B"/>
      </colorScale>
    </cfRule>
  </conditionalFormatting>
  <conditionalFormatting sqref="L210">
    <cfRule type="colorScale" priority="354">
      <colorScale>
        <cfvo type="min"/>
        <cfvo type="percentile" val="50"/>
        <cfvo type="max"/>
        <color rgb="FFF8696B"/>
        <color rgb="FFFCFCFF"/>
        <color rgb="FF63BE7B"/>
      </colorScale>
    </cfRule>
  </conditionalFormatting>
  <conditionalFormatting sqref="M210">
    <cfRule type="colorScale" priority="353">
      <colorScale>
        <cfvo type="min"/>
        <cfvo type="percentile" val="50"/>
        <cfvo type="max"/>
        <color rgb="FFF8696B"/>
        <color rgb="FFFCFCFF"/>
        <color rgb="FF63BE7B"/>
      </colorScale>
    </cfRule>
  </conditionalFormatting>
  <conditionalFormatting sqref="N210">
    <cfRule type="colorScale" priority="352">
      <colorScale>
        <cfvo type="min"/>
        <cfvo type="percentile" val="50"/>
        <cfvo type="max"/>
        <color rgb="FFF8696B"/>
        <color rgb="FFFCFCFF"/>
        <color rgb="FF63BE7B"/>
      </colorScale>
    </cfRule>
  </conditionalFormatting>
  <conditionalFormatting sqref="K211">
    <cfRule type="colorScale" priority="360">
      <colorScale>
        <cfvo type="min"/>
        <cfvo type="percentile" val="50"/>
        <cfvo type="max"/>
        <color rgb="FFF8696B"/>
        <color rgb="FFFCFCFF"/>
        <color rgb="FF63BE7B"/>
      </colorScale>
    </cfRule>
  </conditionalFormatting>
  <conditionalFormatting sqref="L211">
    <cfRule type="colorScale" priority="361">
      <colorScale>
        <cfvo type="min"/>
        <cfvo type="percentile" val="50"/>
        <cfvo type="max"/>
        <color rgb="FFF8696B"/>
        <color rgb="FFFCFCFF"/>
        <color rgb="FF63BE7B"/>
      </colorScale>
    </cfRule>
  </conditionalFormatting>
  <conditionalFormatting sqref="M211">
    <cfRule type="colorScale" priority="362">
      <colorScale>
        <cfvo type="min"/>
        <cfvo type="percentile" val="50"/>
        <cfvo type="max"/>
        <color rgb="FFF8696B"/>
        <color rgb="FFFCFCFF"/>
        <color rgb="FF63BE7B"/>
      </colorScale>
    </cfRule>
  </conditionalFormatting>
  <conditionalFormatting sqref="N211">
    <cfRule type="colorScale" priority="363">
      <colorScale>
        <cfvo type="min"/>
        <cfvo type="percentile" val="50"/>
        <cfvo type="max"/>
        <color rgb="FFF8696B"/>
        <color rgb="FFFCFCFF"/>
        <color rgb="FF63BE7B"/>
      </colorScale>
    </cfRule>
  </conditionalFormatting>
  <conditionalFormatting sqref="K209:N209">
    <cfRule type="cellIs" dxfId="29" priority="343" operator="equal">
      <formula>$V$5</formula>
    </cfRule>
  </conditionalFormatting>
  <conditionalFormatting sqref="K208:N208">
    <cfRule type="cellIs" dxfId="28" priority="342" operator="equal">
      <formula>$V$5</formula>
    </cfRule>
  </conditionalFormatting>
  <conditionalFormatting sqref="K208">
    <cfRule type="colorScale" priority="341">
      <colorScale>
        <cfvo type="min"/>
        <cfvo type="percentile" val="50"/>
        <cfvo type="max"/>
        <color rgb="FFF8696B"/>
        <color rgb="FFFCFCFF"/>
        <color rgb="FF63BE7B"/>
      </colorScale>
    </cfRule>
  </conditionalFormatting>
  <conditionalFormatting sqref="L208">
    <cfRule type="colorScale" priority="340">
      <colorScale>
        <cfvo type="min"/>
        <cfvo type="percentile" val="50"/>
        <cfvo type="max"/>
        <color rgb="FFF8696B"/>
        <color rgb="FFFCFCFF"/>
        <color rgb="FF63BE7B"/>
      </colorScale>
    </cfRule>
  </conditionalFormatting>
  <conditionalFormatting sqref="M208">
    <cfRule type="colorScale" priority="339">
      <colorScale>
        <cfvo type="min"/>
        <cfvo type="percentile" val="50"/>
        <cfvo type="max"/>
        <color rgb="FFF8696B"/>
        <color rgb="FFFCFCFF"/>
        <color rgb="FF63BE7B"/>
      </colorScale>
    </cfRule>
  </conditionalFormatting>
  <conditionalFormatting sqref="N208">
    <cfRule type="colorScale" priority="338">
      <colorScale>
        <cfvo type="min"/>
        <cfvo type="percentile" val="50"/>
        <cfvo type="max"/>
        <color rgb="FFF8696B"/>
        <color rgb="FFFCFCFF"/>
        <color rgb="FF63BE7B"/>
      </colorScale>
    </cfRule>
  </conditionalFormatting>
  <conditionalFormatting sqref="K209">
    <cfRule type="colorScale" priority="346">
      <colorScale>
        <cfvo type="min"/>
        <cfvo type="percentile" val="50"/>
        <cfvo type="max"/>
        <color rgb="FFF8696B"/>
        <color rgb="FFFCFCFF"/>
        <color rgb="FF63BE7B"/>
      </colorScale>
    </cfRule>
  </conditionalFormatting>
  <conditionalFormatting sqref="L209">
    <cfRule type="colorScale" priority="347">
      <colorScale>
        <cfvo type="min"/>
        <cfvo type="percentile" val="50"/>
        <cfvo type="max"/>
        <color rgb="FFF8696B"/>
        <color rgb="FFFCFCFF"/>
        <color rgb="FF63BE7B"/>
      </colorScale>
    </cfRule>
  </conditionalFormatting>
  <conditionalFormatting sqref="M209">
    <cfRule type="colorScale" priority="348">
      <colorScale>
        <cfvo type="min"/>
        <cfvo type="percentile" val="50"/>
        <cfvo type="max"/>
        <color rgb="FFF8696B"/>
        <color rgb="FFFCFCFF"/>
        <color rgb="FF63BE7B"/>
      </colorScale>
    </cfRule>
  </conditionalFormatting>
  <conditionalFormatting sqref="N209">
    <cfRule type="colorScale" priority="349">
      <colorScale>
        <cfvo type="min"/>
        <cfvo type="percentile" val="50"/>
        <cfvo type="max"/>
        <color rgb="FFF8696B"/>
        <color rgb="FFFCFCFF"/>
        <color rgb="FF63BE7B"/>
      </colorScale>
    </cfRule>
  </conditionalFormatting>
  <conditionalFormatting sqref="K207:N207">
    <cfRule type="cellIs" dxfId="27" priority="329" operator="equal">
      <formula>$V$5</formula>
    </cfRule>
  </conditionalFormatting>
  <conditionalFormatting sqref="K206:N206">
    <cfRule type="cellIs" dxfId="26" priority="328" operator="equal">
      <formula>$V$5</formula>
    </cfRule>
  </conditionalFormatting>
  <conditionalFormatting sqref="K206">
    <cfRule type="colorScale" priority="327">
      <colorScale>
        <cfvo type="min"/>
        <cfvo type="percentile" val="50"/>
        <cfvo type="max"/>
        <color rgb="FFF8696B"/>
        <color rgb="FFFCFCFF"/>
        <color rgb="FF63BE7B"/>
      </colorScale>
    </cfRule>
  </conditionalFormatting>
  <conditionalFormatting sqref="L206">
    <cfRule type="colorScale" priority="326">
      <colorScale>
        <cfvo type="min"/>
        <cfvo type="percentile" val="50"/>
        <cfvo type="max"/>
        <color rgb="FFF8696B"/>
        <color rgb="FFFCFCFF"/>
        <color rgb="FF63BE7B"/>
      </colorScale>
    </cfRule>
  </conditionalFormatting>
  <conditionalFormatting sqref="M206">
    <cfRule type="colorScale" priority="325">
      <colorScale>
        <cfvo type="min"/>
        <cfvo type="percentile" val="50"/>
        <cfvo type="max"/>
        <color rgb="FFF8696B"/>
        <color rgb="FFFCFCFF"/>
        <color rgb="FF63BE7B"/>
      </colorScale>
    </cfRule>
  </conditionalFormatting>
  <conditionalFormatting sqref="N206">
    <cfRule type="colorScale" priority="324">
      <colorScale>
        <cfvo type="min"/>
        <cfvo type="percentile" val="50"/>
        <cfvo type="max"/>
        <color rgb="FFF8696B"/>
        <color rgb="FFFCFCFF"/>
        <color rgb="FF63BE7B"/>
      </colorScale>
    </cfRule>
  </conditionalFormatting>
  <conditionalFormatting sqref="K207">
    <cfRule type="colorScale" priority="332">
      <colorScale>
        <cfvo type="min"/>
        <cfvo type="percentile" val="50"/>
        <cfvo type="max"/>
        <color rgb="FFF8696B"/>
        <color rgb="FFFCFCFF"/>
        <color rgb="FF63BE7B"/>
      </colorScale>
    </cfRule>
  </conditionalFormatting>
  <conditionalFormatting sqref="L207">
    <cfRule type="colorScale" priority="333">
      <colorScale>
        <cfvo type="min"/>
        <cfvo type="percentile" val="50"/>
        <cfvo type="max"/>
        <color rgb="FFF8696B"/>
        <color rgb="FFFCFCFF"/>
        <color rgb="FF63BE7B"/>
      </colorScale>
    </cfRule>
  </conditionalFormatting>
  <conditionalFormatting sqref="M207">
    <cfRule type="colorScale" priority="334">
      <colorScale>
        <cfvo type="min"/>
        <cfvo type="percentile" val="50"/>
        <cfvo type="max"/>
        <color rgb="FFF8696B"/>
        <color rgb="FFFCFCFF"/>
        <color rgb="FF63BE7B"/>
      </colorScale>
    </cfRule>
  </conditionalFormatting>
  <conditionalFormatting sqref="N207">
    <cfRule type="colorScale" priority="335">
      <colorScale>
        <cfvo type="min"/>
        <cfvo type="percentile" val="50"/>
        <cfvo type="max"/>
        <color rgb="FFF8696B"/>
        <color rgb="FFFCFCFF"/>
        <color rgb="FF63BE7B"/>
      </colorScale>
    </cfRule>
  </conditionalFormatting>
  <conditionalFormatting sqref="K205:N205">
    <cfRule type="cellIs" dxfId="25" priority="315" operator="equal">
      <formula>$V$5</formula>
    </cfRule>
  </conditionalFormatting>
  <conditionalFormatting sqref="K205">
    <cfRule type="colorScale" priority="318">
      <colorScale>
        <cfvo type="min"/>
        <cfvo type="percentile" val="50"/>
        <cfvo type="max"/>
        <color rgb="FFF8696B"/>
        <color rgb="FFFCFCFF"/>
        <color rgb="FF63BE7B"/>
      </colorScale>
    </cfRule>
  </conditionalFormatting>
  <conditionalFormatting sqref="L205">
    <cfRule type="colorScale" priority="319">
      <colorScale>
        <cfvo type="min"/>
        <cfvo type="percentile" val="50"/>
        <cfvo type="max"/>
        <color rgb="FFF8696B"/>
        <color rgb="FFFCFCFF"/>
        <color rgb="FF63BE7B"/>
      </colorScale>
    </cfRule>
  </conditionalFormatting>
  <conditionalFormatting sqref="M205">
    <cfRule type="colorScale" priority="320">
      <colorScale>
        <cfvo type="min"/>
        <cfvo type="percentile" val="50"/>
        <cfvo type="max"/>
        <color rgb="FFF8696B"/>
        <color rgb="FFFCFCFF"/>
        <color rgb="FF63BE7B"/>
      </colorScale>
    </cfRule>
  </conditionalFormatting>
  <conditionalFormatting sqref="N205">
    <cfRule type="colorScale" priority="321">
      <colorScale>
        <cfvo type="min"/>
        <cfvo type="percentile" val="50"/>
        <cfvo type="max"/>
        <color rgb="FFF8696B"/>
        <color rgb="FFFCFCFF"/>
        <color rgb="FF63BE7B"/>
      </colorScale>
    </cfRule>
  </conditionalFormatting>
  <conditionalFormatting sqref="K204:N204">
    <cfRule type="cellIs" dxfId="24" priority="287" operator="equal">
      <formula>$V$5</formula>
    </cfRule>
  </conditionalFormatting>
  <conditionalFormatting sqref="K203:N203">
    <cfRule type="cellIs" dxfId="23" priority="286" operator="equal">
      <formula>$V$5</formula>
    </cfRule>
  </conditionalFormatting>
  <conditionalFormatting sqref="K203">
    <cfRule type="colorScale" priority="285">
      <colorScale>
        <cfvo type="min"/>
        <cfvo type="percentile" val="50"/>
        <cfvo type="max"/>
        <color rgb="FFF8696B"/>
        <color rgb="FFFCFCFF"/>
        <color rgb="FF63BE7B"/>
      </colorScale>
    </cfRule>
  </conditionalFormatting>
  <conditionalFormatting sqref="L203">
    <cfRule type="colorScale" priority="284">
      <colorScale>
        <cfvo type="min"/>
        <cfvo type="percentile" val="50"/>
        <cfvo type="max"/>
        <color rgb="FFF8696B"/>
        <color rgb="FFFCFCFF"/>
        <color rgb="FF63BE7B"/>
      </colorScale>
    </cfRule>
  </conditionalFormatting>
  <conditionalFormatting sqref="M203">
    <cfRule type="colorScale" priority="283">
      <colorScale>
        <cfvo type="min"/>
        <cfvo type="percentile" val="50"/>
        <cfvo type="max"/>
        <color rgb="FFF8696B"/>
        <color rgb="FFFCFCFF"/>
        <color rgb="FF63BE7B"/>
      </colorScale>
    </cfRule>
  </conditionalFormatting>
  <conditionalFormatting sqref="N203">
    <cfRule type="colorScale" priority="282">
      <colorScale>
        <cfvo type="min"/>
        <cfvo type="percentile" val="50"/>
        <cfvo type="max"/>
        <color rgb="FFF8696B"/>
        <color rgb="FFFCFCFF"/>
        <color rgb="FF63BE7B"/>
      </colorScale>
    </cfRule>
  </conditionalFormatting>
  <conditionalFormatting sqref="K204">
    <cfRule type="colorScale" priority="290">
      <colorScale>
        <cfvo type="min"/>
        <cfvo type="percentile" val="50"/>
        <cfvo type="max"/>
        <color rgb="FFF8696B"/>
        <color rgb="FFFCFCFF"/>
        <color rgb="FF63BE7B"/>
      </colorScale>
    </cfRule>
  </conditionalFormatting>
  <conditionalFormatting sqref="L204">
    <cfRule type="colorScale" priority="291">
      <colorScale>
        <cfvo type="min"/>
        <cfvo type="percentile" val="50"/>
        <cfvo type="max"/>
        <color rgb="FFF8696B"/>
        <color rgb="FFFCFCFF"/>
        <color rgb="FF63BE7B"/>
      </colorScale>
    </cfRule>
  </conditionalFormatting>
  <conditionalFormatting sqref="M204">
    <cfRule type="colorScale" priority="292">
      <colorScale>
        <cfvo type="min"/>
        <cfvo type="percentile" val="50"/>
        <cfvo type="max"/>
        <color rgb="FFF8696B"/>
        <color rgb="FFFCFCFF"/>
        <color rgb="FF63BE7B"/>
      </colorScale>
    </cfRule>
  </conditionalFormatting>
  <conditionalFormatting sqref="N204">
    <cfRule type="colorScale" priority="293">
      <colorScale>
        <cfvo type="min"/>
        <cfvo type="percentile" val="50"/>
        <cfvo type="max"/>
        <color rgb="FFF8696B"/>
        <color rgb="FFFCFCFF"/>
        <color rgb="FF63BE7B"/>
      </colorScale>
    </cfRule>
  </conditionalFormatting>
  <conditionalFormatting sqref="K202:N202">
    <cfRule type="cellIs" dxfId="22" priority="273" operator="equal">
      <formula>$V$5</formula>
    </cfRule>
  </conditionalFormatting>
  <conditionalFormatting sqref="K201:N201">
    <cfRule type="cellIs" dxfId="21" priority="272" operator="equal">
      <formula>$V$5</formula>
    </cfRule>
  </conditionalFormatting>
  <conditionalFormatting sqref="K201">
    <cfRule type="colorScale" priority="271">
      <colorScale>
        <cfvo type="min"/>
        <cfvo type="percentile" val="50"/>
        <cfvo type="max"/>
        <color rgb="FFF8696B"/>
        <color rgb="FFFCFCFF"/>
        <color rgb="FF63BE7B"/>
      </colorScale>
    </cfRule>
  </conditionalFormatting>
  <conditionalFormatting sqref="L201">
    <cfRule type="colorScale" priority="270">
      <colorScale>
        <cfvo type="min"/>
        <cfvo type="percentile" val="50"/>
        <cfvo type="max"/>
        <color rgb="FFF8696B"/>
        <color rgb="FFFCFCFF"/>
        <color rgb="FF63BE7B"/>
      </colorScale>
    </cfRule>
  </conditionalFormatting>
  <conditionalFormatting sqref="M201">
    <cfRule type="colorScale" priority="269">
      <colorScale>
        <cfvo type="min"/>
        <cfvo type="percentile" val="50"/>
        <cfvo type="max"/>
        <color rgb="FFF8696B"/>
        <color rgb="FFFCFCFF"/>
        <color rgb="FF63BE7B"/>
      </colorScale>
    </cfRule>
  </conditionalFormatting>
  <conditionalFormatting sqref="N201">
    <cfRule type="colorScale" priority="268">
      <colorScale>
        <cfvo type="min"/>
        <cfvo type="percentile" val="50"/>
        <cfvo type="max"/>
        <color rgb="FFF8696B"/>
        <color rgb="FFFCFCFF"/>
        <color rgb="FF63BE7B"/>
      </colorScale>
    </cfRule>
  </conditionalFormatting>
  <conditionalFormatting sqref="K202">
    <cfRule type="colorScale" priority="276">
      <colorScale>
        <cfvo type="min"/>
        <cfvo type="percentile" val="50"/>
        <cfvo type="max"/>
        <color rgb="FFF8696B"/>
        <color rgb="FFFCFCFF"/>
        <color rgb="FF63BE7B"/>
      </colorScale>
    </cfRule>
  </conditionalFormatting>
  <conditionalFormatting sqref="L202">
    <cfRule type="colorScale" priority="277">
      <colorScale>
        <cfvo type="min"/>
        <cfvo type="percentile" val="50"/>
        <cfvo type="max"/>
        <color rgb="FFF8696B"/>
        <color rgb="FFFCFCFF"/>
        <color rgb="FF63BE7B"/>
      </colorScale>
    </cfRule>
  </conditionalFormatting>
  <conditionalFormatting sqref="M202">
    <cfRule type="colorScale" priority="278">
      <colorScale>
        <cfvo type="min"/>
        <cfvo type="percentile" val="50"/>
        <cfvo type="max"/>
        <color rgb="FFF8696B"/>
        <color rgb="FFFCFCFF"/>
        <color rgb="FF63BE7B"/>
      </colorScale>
    </cfRule>
  </conditionalFormatting>
  <conditionalFormatting sqref="N202">
    <cfRule type="colorScale" priority="279">
      <colorScale>
        <cfvo type="min"/>
        <cfvo type="percentile" val="50"/>
        <cfvo type="max"/>
        <color rgb="FFF8696B"/>
        <color rgb="FFFCFCFF"/>
        <color rgb="FF63BE7B"/>
      </colorScale>
    </cfRule>
  </conditionalFormatting>
  <conditionalFormatting sqref="K257:N257">
    <cfRule type="cellIs" dxfId="20" priority="117" operator="equal">
      <formula>$V$5</formula>
    </cfRule>
  </conditionalFormatting>
  <conditionalFormatting sqref="K256:N256">
    <cfRule type="cellIs" dxfId="19" priority="116" operator="equal">
      <formula>$V$5</formula>
    </cfRule>
  </conditionalFormatting>
  <conditionalFormatting sqref="K256">
    <cfRule type="colorScale" priority="115">
      <colorScale>
        <cfvo type="min"/>
        <cfvo type="percentile" val="50"/>
        <cfvo type="max"/>
        <color rgb="FFF8696B"/>
        <color rgb="FFFCFCFF"/>
        <color rgb="FF63BE7B"/>
      </colorScale>
    </cfRule>
  </conditionalFormatting>
  <conditionalFormatting sqref="L256">
    <cfRule type="colorScale" priority="114">
      <colorScale>
        <cfvo type="min"/>
        <cfvo type="percentile" val="50"/>
        <cfvo type="max"/>
        <color rgb="FFF8696B"/>
        <color rgb="FFFCFCFF"/>
        <color rgb="FF63BE7B"/>
      </colorScale>
    </cfRule>
  </conditionalFormatting>
  <conditionalFormatting sqref="M256">
    <cfRule type="colorScale" priority="113">
      <colorScale>
        <cfvo type="min"/>
        <cfvo type="percentile" val="50"/>
        <cfvo type="max"/>
        <color rgb="FFF8696B"/>
        <color rgb="FFFCFCFF"/>
        <color rgb="FF63BE7B"/>
      </colorScale>
    </cfRule>
  </conditionalFormatting>
  <conditionalFormatting sqref="N256">
    <cfRule type="colorScale" priority="112">
      <colorScale>
        <cfvo type="min"/>
        <cfvo type="percentile" val="50"/>
        <cfvo type="max"/>
        <color rgb="FFF8696B"/>
        <color rgb="FFFCFCFF"/>
        <color rgb="FF63BE7B"/>
      </colorScale>
    </cfRule>
  </conditionalFormatting>
  <conditionalFormatting sqref="K257">
    <cfRule type="colorScale" priority="120">
      <colorScale>
        <cfvo type="min"/>
        <cfvo type="percentile" val="50"/>
        <cfvo type="max"/>
        <color rgb="FFF8696B"/>
        <color rgb="FFFCFCFF"/>
        <color rgb="FF63BE7B"/>
      </colorScale>
    </cfRule>
  </conditionalFormatting>
  <conditionalFormatting sqref="L257">
    <cfRule type="colorScale" priority="121">
      <colorScale>
        <cfvo type="min"/>
        <cfvo type="percentile" val="50"/>
        <cfvo type="max"/>
        <color rgb="FFF8696B"/>
        <color rgb="FFFCFCFF"/>
        <color rgb="FF63BE7B"/>
      </colorScale>
    </cfRule>
  </conditionalFormatting>
  <conditionalFormatting sqref="M257">
    <cfRule type="colorScale" priority="122">
      <colorScale>
        <cfvo type="min"/>
        <cfvo type="percentile" val="50"/>
        <cfvo type="max"/>
        <color rgb="FFF8696B"/>
        <color rgb="FFFCFCFF"/>
        <color rgb="FF63BE7B"/>
      </colorScale>
    </cfRule>
  </conditionalFormatting>
  <conditionalFormatting sqref="N257">
    <cfRule type="colorScale" priority="123">
      <colorScale>
        <cfvo type="min"/>
        <cfvo type="percentile" val="50"/>
        <cfvo type="max"/>
        <color rgb="FFF8696B"/>
        <color rgb="FFFCFCFF"/>
        <color rgb="FF63BE7B"/>
      </colorScale>
    </cfRule>
  </conditionalFormatting>
  <conditionalFormatting sqref="K255:N255">
    <cfRule type="cellIs" dxfId="18" priority="103" operator="equal">
      <formula>$V$5</formula>
    </cfRule>
  </conditionalFormatting>
  <conditionalFormatting sqref="K254:N254">
    <cfRule type="cellIs" dxfId="17" priority="102" operator="equal">
      <formula>$V$5</formula>
    </cfRule>
  </conditionalFormatting>
  <conditionalFormatting sqref="K254">
    <cfRule type="colorScale" priority="101">
      <colorScale>
        <cfvo type="min"/>
        <cfvo type="percentile" val="50"/>
        <cfvo type="max"/>
        <color rgb="FFF8696B"/>
        <color rgb="FFFCFCFF"/>
        <color rgb="FF63BE7B"/>
      </colorScale>
    </cfRule>
  </conditionalFormatting>
  <conditionalFormatting sqref="L254">
    <cfRule type="colorScale" priority="100">
      <colorScale>
        <cfvo type="min"/>
        <cfvo type="percentile" val="50"/>
        <cfvo type="max"/>
        <color rgb="FFF8696B"/>
        <color rgb="FFFCFCFF"/>
        <color rgb="FF63BE7B"/>
      </colorScale>
    </cfRule>
  </conditionalFormatting>
  <conditionalFormatting sqref="M254">
    <cfRule type="colorScale" priority="99">
      <colorScale>
        <cfvo type="min"/>
        <cfvo type="percentile" val="50"/>
        <cfvo type="max"/>
        <color rgb="FFF8696B"/>
        <color rgb="FFFCFCFF"/>
        <color rgb="FF63BE7B"/>
      </colorScale>
    </cfRule>
  </conditionalFormatting>
  <conditionalFormatting sqref="N254">
    <cfRule type="colorScale" priority="98">
      <colorScale>
        <cfvo type="min"/>
        <cfvo type="percentile" val="50"/>
        <cfvo type="max"/>
        <color rgb="FFF8696B"/>
        <color rgb="FFFCFCFF"/>
        <color rgb="FF63BE7B"/>
      </colorScale>
    </cfRule>
  </conditionalFormatting>
  <conditionalFormatting sqref="K255">
    <cfRule type="colorScale" priority="106">
      <colorScale>
        <cfvo type="min"/>
        <cfvo type="percentile" val="50"/>
        <cfvo type="max"/>
        <color rgb="FFF8696B"/>
        <color rgb="FFFCFCFF"/>
        <color rgb="FF63BE7B"/>
      </colorScale>
    </cfRule>
  </conditionalFormatting>
  <conditionalFormatting sqref="L255">
    <cfRule type="colorScale" priority="107">
      <colorScale>
        <cfvo type="min"/>
        <cfvo type="percentile" val="50"/>
        <cfvo type="max"/>
        <color rgb="FFF8696B"/>
        <color rgb="FFFCFCFF"/>
        <color rgb="FF63BE7B"/>
      </colorScale>
    </cfRule>
  </conditionalFormatting>
  <conditionalFormatting sqref="M255">
    <cfRule type="colorScale" priority="108">
      <colorScale>
        <cfvo type="min"/>
        <cfvo type="percentile" val="50"/>
        <cfvo type="max"/>
        <color rgb="FFF8696B"/>
        <color rgb="FFFCFCFF"/>
        <color rgb="FF63BE7B"/>
      </colorScale>
    </cfRule>
  </conditionalFormatting>
  <conditionalFormatting sqref="N255">
    <cfRule type="colorScale" priority="109">
      <colorScale>
        <cfvo type="min"/>
        <cfvo type="percentile" val="50"/>
        <cfvo type="max"/>
        <color rgb="FFF8696B"/>
        <color rgb="FFFCFCFF"/>
        <color rgb="FF63BE7B"/>
      </colorScale>
    </cfRule>
  </conditionalFormatting>
  <conditionalFormatting sqref="K252:N252">
    <cfRule type="cellIs" dxfId="16" priority="89" operator="equal">
      <formula>$V$5</formula>
    </cfRule>
  </conditionalFormatting>
  <conditionalFormatting sqref="K251:N251">
    <cfRule type="cellIs" dxfId="15" priority="88" operator="equal">
      <formula>$V$5</formula>
    </cfRule>
  </conditionalFormatting>
  <conditionalFormatting sqref="K251">
    <cfRule type="colorScale" priority="87">
      <colorScale>
        <cfvo type="min"/>
        <cfvo type="percentile" val="50"/>
        <cfvo type="max"/>
        <color rgb="FFF8696B"/>
        <color rgb="FFFCFCFF"/>
        <color rgb="FF63BE7B"/>
      </colorScale>
    </cfRule>
  </conditionalFormatting>
  <conditionalFormatting sqref="L251">
    <cfRule type="colorScale" priority="86">
      <colorScale>
        <cfvo type="min"/>
        <cfvo type="percentile" val="50"/>
        <cfvo type="max"/>
        <color rgb="FFF8696B"/>
        <color rgb="FFFCFCFF"/>
        <color rgb="FF63BE7B"/>
      </colorScale>
    </cfRule>
  </conditionalFormatting>
  <conditionalFormatting sqref="M251">
    <cfRule type="colorScale" priority="85">
      <colorScale>
        <cfvo type="min"/>
        <cfvo type="percentile" val="50"/>
        <cfvo type="max"/>
        <color rgb="FFF8696B"/>
        <color rgb="FFFCFCFF"/>
        <color rgb="FF63BE7B"/>
      </colorScale>
    </cfRule>
  </conditionalFormatting>
  <conditionalFormatting sqref="N251">
    <cfRule type="colorScale" priority="84">
      <colorScale>
        <cfvo type="min"/>
        <cfvo type="percentile" val="50"/>
        <cfvo type="max"/>
        <color rgb="FFF8696B"/>
        <color rgb="FFFCFCFF"/>
        <color rgb="FF63BE7B"/>
      </colorScale>
    </cfRule>
  </conditionalFormatting>
  <conditionalFormatting sqref="K252">
    <cfRule type="colorScale" priority="92">
      <colorScale>
        <cfvo type="min"/>
        <cfvo type="percentile" val="50"/>
        <cfvo type="max"/>
        <color rgb="FFF8696B"/>
        <color rgb="FFFCFCFF"/>
        <color rgb="FF63BE7B"/>
      </colorScale>
    </cfRule>
  </conditionalFormatting>
  <conditionalFormatting sqref="L252">
    <cfRule type="colorScale" priority="93">
      <colorScale>
        <cfvo type="min"/>
        <cfvo type="percentile" val="50"/>
        <cfvo type="max"/>
        <color rgb="FFF8696B"/>
        <color rgb="FFFCFCFF"/>
        <color rgb="FF63BE7B"/>
      </colorScale>
    </cfRule>
  </conditionalFormatting>
  <conditionalFormatting sqref="M252">
    <cfRule type="colorScale" priority="94">
      <colorScale>
        <cfvo type="min"/>
        <cfvo type="percentile" val="50"/>
        <cfvo type="max"/>
        <color rgb="FFF8696B"/>
        <color rgb="FFFCFCFF"/>
        <color rgb="FF63BE7B"/>
      </colorScale>
    </cfRule>
  </conditionalFormatting>
  <conditionalFormatting sqref="N252">
    <cfRule type="colorScale" priority="95">
      <colorScale>
        <cfvo type="min"/>
        <cfvo type="percentile" val="50"/>
        <cfvo type="max"/>
        <color rgb="FFF8696B"/>
        <color rgb="FFFCFCFF"/>
        <color rgb="FF63BE7B"/>
      </colorScale>
    </cfRule>
  </conditionalFormatting>
  <conditionalFormatting sqref="K250:N250">
    <cfRule type="cellIs" dxfId="14" priority="75" operator="equal">
      <formula>$V$5</formula>
    </cfRule>
  </conditionalFormatting>
  <conditionalFormatting sqref="K250">
    <cfRule type="colorScale" priority="78">
      <colorScale>
        <cfvo type="min"/>
        <cfvo type="percentile" val="50"/>
        <cfvo type="max"/>
        <color rgb="FFF8696B"/>
        <color rgb="FFFCFCFF"/>
        <color rgb="FF63BE7B"/>
      </colorScale>
    </cfRule>
  </conditionalFormatting>
  <conditionalFormatting sqref="L250">
    <cfRule type="colorScale" priority="79">
      <colorScale>
        <cfvo type="min"/>
        <cfvo type="percentile" val="50"/>
        <cfvo type="max"/>
        <color rgb="FFF8696B"/>
        <color rgb="FFFCFCFF"/>
        <color rgb="FF63BE7B"/>
      </colorScale>
    </cfRule>
  </conditionalFormatting>
  <conditionalFormatting sqref="M250">
    <cfRule type="colorScale" priority="80">
      <colorScale>
        <cfvo type="min"/>
        <cfvo type="percentile" val="50"/>
        <cfvo type="max"/>
        <color rgb="FFF8696B"/>
        <color rgb="FFFCFCFF"/>
        <color rgb="FF63BE7B"/>
      </colorScale>
    </cfRule>
  </conditionalFormatting>
  <conditionalFormatting sqref="N250">
    <cfRule type="colorScale" priority="81">
      <colorScale>
        <cfvo type="min"/>
        <cfvo type="percentile" val="50"/>
        <cfvo type="max"/>
        <color rgb="FFF8696B"/>
        <color rgb="FFFCFCFF"/>
        <color rgb="FF63BE7B"/>
      </colorScale>
    </cfRule>
  </conditionalFormatting>
  <conditionalFormatting sqref="O137">
    <cfRule type="cellIs" dxfId="13" priority="73" operator="equal">
      <formula>$V$5</formula>
    </cfRule>
  </conditionalFormatting>
  <conditionalFormatting sqref="K137:N137">
    <cfRule type="cellIs" dxfId="12" priority="72" operator="equal">
      <formula>$V$5</formula>
    </cfRule>
  </conditionalFormatting>
  <conditionalFormatting sqref="K137">
    <cfRule type="colorScale" priority="71">
      <colorScale>
        <cfvo type="min"/>
        <cfvo type="percentile" val="50"/>
        <cfvo type="max"/>
        <color rgb="FFF8696B"/>
        <color rgb="FFFCFCFF"/>
        <color rgb="FF63BE7B"/>
      </colorScale>
    </cfRule>
  </conditionalFormatting>
  <conditionalFormatting sqref="L137">
    <cfRule type="colorScale" priority="70">
      <colorScale>
        <cfvo type="min"/>
        <cfvo type="percentile" val="50"/>
        <cfvo type="max"/>
        <color rgb="FFF8696B"/>
        <color rgb="FFFCFCFF"/>
        <color rgb="FF63BE7B"/>
      </colorScale>
    </cfRule>
  </conditionalFormatting>
  <conditionalFormatting sqref="M137">
    <cfRule type="colorScale" priority="69">
      <colorScale>
        <cfvo type="min"/>
        <cfvo type="percentile" val="50"/>
        <cfvo type="max"/>
        <color rgb="FFF8696B"/>
        <color rgb="FFFCFCFF"/>
        <color rgb="FF63BE7B"/>
      </colorScale>
    </cfRule>
  </conditionalFormatting>
  <conditionalFormatting sqref="N137">
    <cfRule type="colorScale" priority="68">
      <colorScale>
        <cfvo type="min"/>
        <cfvo type="percentile" val="50"/>
        <cfvo type="max"/>
        <color rgb="FFF8696B"/>
        <color rgb="FFFCFCFF"/>
        <color rgb="FF63BE7B"/>
      </colorScale>
    </cfRule>
  </conditionalFormatting>
  <conditionalFormatting sqref="O137">
    <cfRule type="colorScale" priority="74">
      <colorScale>
        <cfvo type="min"/>
        <cfvo type="percentile" val="50"/>
        <cfvo type="max"/>
        <color rgb="FFF8696B"/>
        <color rgb="FFFCFCFF"/>
        <color rgb="FF63BE7B"/>
      </colorScale>
    </cfRule>
  </conditionalFormatting>
  <conditionalFormatting sqref="K143">
    <cfRule type="colorScale" priority="1108">
      <colorScale>
        <cfvo type="min"/>
        <cfvo type="percentile" val="50"/>
        <cfvo type="max"/>
        <color rgb="FFF8696B"/>
        <color rgb="FFFCFCFF"/>
        <color rgb="FF63BE7B"/>
      </colorScale>
    </cfRule>
  </conditionalFormatting>
  <conditionalFormatting sqref="L143">
    <cfRule type="colorScale" priority="1109">
      <colorScale>
        <cfvo type="min"/>
        <cfvo type="percentile" val="50"/>
        <cfvo type="max"/>
        <color rgb="FFF8696B"/>
        <color rgb="FFFCFCFF"/>
        <color rgb="FF63BE7B"/>
      </colorScale>
    </cfRule>
  </conditionalFormatting>
  <conditionalFormatting sqref="M143">
    <cfRule type="colorScale" priority="1110">
      <colorScale>
        <cfvo type="min"/>
        <cfvo type="percentile" val="50"/>
        <cfvo type="max"/>
        <color rgb="FFF8696B"/>
        <color rgb="FFFCFCFF"/>
        <color rgb="FF63BE7B"/>
      </colorScale>
    </cfRule>
  </conditionalFormatting>
  <conditionalFormatting sqref="N143">
    <cfRule type="colorScale" priority="1111">
      <colorScale>
        <cfvo type="min"/>
        <cfvo type="percentile" val="50"/>
        <cfvo type="max"/>
        <color rgb="FFF8696B"/>
        <color rgb="FFFCFCFF"/>
        <color rgb="FF63BE7B"/>
      </colorScale>
    </cfRule>
  </conditionalFormatting>
  <conditionalFormatting sqref="K160:K162 K164">
    <cfRule type="colorScale" priority="1123">
      <colorScale>
        <cfvo type="min"/>
        <cfvo type="percentile" val="50"/>
        <cfvo type="max"/>
        <color rgb="FFF8696B"/>
        <color rgb="FFFCFCFF"/>
        <color rgb="FF63BE7B"/>
      </colorScale>
    </cfRule>
  </conditionalFormatting>
  <conditionalFormatting sqref="L160:L162 L164">
    <cfRule type="colorScale" priority="1125">
      <colorScale>
        <cfvo type="min"/>
        <cfvo type="percentile" val="50"/>
        <cfvo type="max"/>
        <color rgb="FFF8696B"/>
        <color rgb="FFFCFCFF"/>
        <color rgb="FF63BE7B"/>
      </colorScale>
    </cfRule>
  </conditionalFormatting>
  <conditionalFormatting sqref="M160:M162 M164">
    <cfRule type="colorScale" priority="1127">
      <colorScale>
        <cfvo type="min"/>
        <cfvo type="percentile" val="50"/>
        <cfvo type="max"/>
        <color rgb="FFF8696B"/>
        <color rgb="FFFCFCFF"/>
        <color rgb="FF63BE7B"/>
      </colorScale>
    </cfRule>
  </conditionalFormatting>
  <conditionalFormatting sqref="N160:N162 N164">
    <cfRule type="colorScale" priority="1129">
      <colorScale>
        <cfvo type="min"/>
        <cfvo type="percentile" val="50"/>
        <cfvo type="max"/>
        <color rgb="FFF8696B"/>
        <color rgb="FFFCFCFF"/>
        <color rgb="FF63BE7B"/>
      </colorScale>
    </cfRule>
  </conditionalFormatting>
  <conditionalFormatting sqref="K5:K13 K86:K104 K78:K84 K71:K76 K68:K69 K63:K66 K50:K61 K31:K48 K23:K29 K21 K15:K19">
    <cfRule type="colorScale" priority="1163">
      <colorScale>
        <cfvo type="min"/>
        <cfvo type="percentile" val="50"/>
        <cfvo type="max"/>
        <color rgb="FFF8696B"/>
        <color rgb="FFFCFCFF"/>
        <color rgb="FF63BE7B"/>
      </colorScale>
    </cfRule>
  </conditionalFormatting>
  <conditionalFormatting sqref="L5:L13 L86:L104 L78:L84 L71:L76 L68:L69 L63:L66 L50:L61 L31:L48 L23:L29 L21 L15:L19">
    <cfRule type="colorScale" priority="1165">
      <colorScale>
        <cfvo type="min"/>
        <cfvo type="percentile" val="50"/>
        <cfvo type="max"/>
        <color rgb="FFF8696B"/>
        <color rgb="FFFCFCFF"/>
        <color rgb="FF63BE7B"/>
      </colorScale>
    </cfRule>
  </conditionalFormatting>
  <conditionalFormatting sqref="M5:M13 M86:M104 M78:M84 M71:M76 M68:M69 M63:M66 M50:M61 M31:M48 M23:M29 M21 M15:M19">
    <cfRule type="colorScale" priority="1167">
      <colorScale>
        <cfvo type="min"/>
        <cfvo type="percentile" val="50"/>
        <cfvo type="max"/>
        <color rgb="FFF8696B"/>
        <color rgb="FFFCFCFF"/>
        <color rgb="FF63BE7B"/>
      </colorScale>
    </cfRule>
  </conditionalFormatting>
  <conditionalFormatting sqref="N5:N13 N86:N104 N78:N84 N71:N76 N68:N69 N63:N66 N50:N61 N31:N48 N23:N29 N21 N15:N19">
    <cfRule type="colorScale" priority="1169">
      <colorScale>
        <cfvo type="min"/>
        <cfvo type="percentile" val="50"/>
        <cfvo type="max"/>
        <color rgb="FFF8696B"/>
        <color rgb="FFFCFCFF"/>
        <color rgb="FF63BE7B"/>
      </colorScale>
    </cfRule>
  </conditionalFormatting>
  <conditionalFormatting sqref="K129:K132">
    <cfRule type="colorScale" priority="1181">
      <colorScale>
        <cfvo type="min"/>
        <cfvo type="percentile" val="50"/>
        <cfvo type="max"/>
        <color rgb="FFF8696B"/>
        <color rgb="FFFCFCFF"/>
        <color rgb="FF63BE7B"/>
      </colorScale>
    </cfRule>
  </conditionalFormatting>
  <conditionalFormatting sqref="L129:L132">
    <cfRule type="colorScale" priority="1183">
      <colorScale>
        <cfvo type="min"/>
        <cfvo type="percentile" val="50"/>
        <cfvo type="max"/>
        <color rgb="FFF8696B"/>
        <color rgb="FFFCFCFF"/>
        <color rgb="FF63BE7B"/>
      </colorScale>
    </cfRule>
  </conditionalFormatting>
  <conditionalFormatting sqref="M129:M132">
    <cfRule type="colorScale" priority="1185">
      <colorScale>
        <cfvo type="min"/>
        <cfvo type="percentile" val="50"/>
        <cfvo type="max"/>
        <color rgb="FFF8696B"/>
        <color rgb="FFFCFCFF"/>
        <color rgb="FF63BE7B"/>
      </colorScale>
    </cfRule>
  </conditionalFormatting>
  <conditionalFormatting sqref="N129:N132">
    <cfRule type="colorScale" priority="1187">
      <colorScale>
        <cfvo type="min"/>
        <cfvo type="percentile" val="50"/>
        <cfvo type="max"/>
        <color rgb="FFF8696B"/>
        <color rgb="FFFCFCFF"/>
        <color rgb="FF63BE7B"/>
      </colorScale>
    </cfRule>
  </conditionalFormatting>
  <conditionalFormatting sqref="K134:K135">
    <cfRule type="colorScale" priority="1195">
      <colorScale>
        <cfvo type="min"/>
        <cfvo type="percentile" val="50"/>
        <cfvo type="max"/>
        <color rgb="FFF8696B"/>
        <color rgb="FFFCFCFF"/>
        <color rgb="FF63BE7B"/>
      </colorScale>
    </cfRule>
  </conditionalFormatting>
  <conditionalFormatting sqref="L134:L135">
    <cfRule type="colorScale" priority="1196">
      <colorScale>
        <cfvo type="min"/>
        <cfvo type="percentile" val="50"/>
        <cfvo type="max"/>
        <color rgb="FFF8696B"/>
        <color rgb="FFFCFCFF"/>
        <color rgb="FF63BE7B"/>
      </colorScale>
    </cfRule>
  </conditionalFormatting>
  <conditionalFormatting sqref="M134:M135">
    <cfRule type="colorScale" priority="1197">
      <colorScale>
        <cfvo type="min"/>
        <cfvo type="percentile" val="50"/>
        <cfvo type="max"/>
        <color rgb="FFF8696B"/>
        <color rgb="FFFCFCFF"/>
        <color rgb="FF63BE7B"/>
      </colorScale>
    </cfRule>
  </conditionalFormatting>
  <conditionalFormatting sqref="N134:N135">
    <cfRule type="colorScale" priority="1198">
      <colorScale>
        <cfvo type="min"/>
        <cfvo type="percentile" val="50"/>
        <cfvo type="max"/>
        <color rgb="FFF8696B"/>
        <color rgb="FFFCFCFF"/>
        <color rgb="FF63BE7B"/>
      </colorScale>
    </cfRule>
  </conditionalFormatting>
  <conditionalFormatting sqref="K154:K156">
    <cfRule type="colorScale" priority="1229">
      <colorScale>
        <cfvo type="min"/>
        <cfvo type="percentile" val="50"/>
        <cfvo type="max"/>
        <color rgb="FFF8696B"/>
        <color rgb="FFFCFCFF"/>
        <color rgb="FF63BE7B"/>
      </colorScale>
    </cfRule>
  </conditionalFormatting>
  <conditionalFormatting sqref="L154:L156">
    <cfRule type="colorScale" priority="1231">
      <colorScale>
        <cfvo type="min"/>
        <cfvo type="percentile" val="50"/>
        <cfvo type="max"/>
        <color rgb="FFF8696B"/>
        <color rgb="FFFCFCFF"/>
        <color rgb="FF63BE7B"/>
      </colorScale>
    </cfRule>
  </conditionalFormatting>
  <conditionalFormatting sqref="M154:M156">
    <cfRule type="colorScale" priority="1233">
      <colorScale>
        <cfvo type="min"/>
        <cfvo type="percentile" val="50"/>
        <cfvo type="max"/>
        <color rgb="FFF8696B"/>
        <color rgb="FFFCFCFF"/>
        <color rgb="FF63BE7B"/>
      </colorScale>
    </cfRule>
  </conditionalFormatting>
  <conditionalFormatting sqref="N154:N156">
    <cfRule type="colorScale" priority="1235">
      <colorScale>
        <cfvo type="min"/>
        <cfvo type="percentile" val="50"/>
        <cfvo type="max"/>
        <color rgb="FFF8696B"/>
        <color rgb="FFFCFCFF"/>
        <color rgb="FF63BE7B"/>
      </colorScale>
    </cfRule>
  </conditionalFormatting>
  <conditionalFormatting sqref="K158">
    <cfRule type="colorScale" priority="1248">
      <colorScale>
        <cfvo type="min"/>
        <cfvo type="percentile" val="50"/>
        <cfvo type="max"/>
        <color rgb="FFF8696B"/>
        <color rgb="FFFCFCFF"/>
        <color rgb="FF63BE7B"/>
      </colorScale>
    </cfRule>
  </conditionalFormatting>
  <conditionalFormatting sqref="L158">
    <cfRule type="colorScale" priority="1249">
      <colorScale>
        <cfvo type="min"/>
        <cfvo type="percentile" val="50"/>
        <cfvo type="max"/>
        <color rgb="FFF8696B"/>
        <color rgb="FFFCFCFF"/>
        <color rgb="FF63BE7B"/>
      </colorScale>
    </cfRule>
  </conditionalFormatting>
  <conditionalFormatting sqref="M158">
    <cfRule type="colorScale" priority="1250">
      <colorScale>
        <cfvo type="min"/>
        <cfvo type="percentile" val="50"/>
        <cfvo type="max"/>
        <color rgb="FFF8696B"/>
        <color rgb="FFFCFCFF"/>
        <color rgb="FF63BE7B"/>
      </colorScale>
    </cfRule>
  </conditionalFormatting>
  <conditionalFormatting sqref="N158">
    <cfRule type="colorScale" priority="1251">
      <colorScale>
        <cfvo type="min"/>
        <cfvo type="percentile" val="50"/>
        <cfvo type="max"/>
        <color rgb="FFF8696B"/>
        <color rgb="FFFCFCFF"/>
        <color rgb="FF63BE7B"/>
      </colorScale>
    </cfRule>
  </conditionalFormatting>
  <conditionalFormatting sqref="K169:K172">
    <cfRule type="colorScale" priority="1263">
      <colorScale>
        <cfvo type="min"/>
        <cfvo type="percentile" val="50"/>
        <cfvo type="max"/>
        <color rgb="FFF8696B"/>
        <color rgb="FFFCFCFF"/>
        <color rgb="FF63BE7B"/>
      </colorScale>
    </cfRule>
  </conditionalFormatting>
  <conditionalFormatting sqref="L169:L172">
    <cfRule type="colorScale" priority="1265">
      <colorScale>
        <cfvo type="min"/>
        <cfvo type="percentile" val="50"/>
        <cfvo type="max"/>
        <color rgb="FFF8696B"/>
        <color rgb="FFFCFCFF"/>
        <color rgb="FF63BE7B"/>
      </colorScale>
    </cfRule>
  </conditionalFormatting>
  <conditionalFormatting sqref="M169:M172">
    <cfRule type="colorScale" priority="1267">
      <colorScale>
        <cfvo type="min"/>
        <cfvo type="percentile" val="50"/>
        <cfvo type="max"/>
        <color rgb="FFF8696B"/>
        <color rgb="FFFCFCFF"/>
        <color rgb="FF63BE7B"/>
      </colorScale>
    </cfRule>
  </conditionalFormatting>
  <conditionalFormatting sqref="N169:N172">
    <cfRule type="colorScale" priority="1269">
      <colorScale>
        <cfvo type="min"/>
        <cfvo type="percentile" val="50"/>
        <cfvo type="max"/>
        <color rgb="FFF8696B"/>
        <color rgb="FFFCFCFF"/>
        <color rgb="FF63BE7B"/>
      </colorScale>
    </cfRule>
  </conditionalFormatting>
  <conditionalFormatting sqref="K178:K181">
    <cfRule type="colorScale" priority="1283">
      <colorScale>
        <cfvo type="min"/>
        <cfvo type="percentile" val="50"/>
        <cfvo type="max"/>
        <color rgb="FFF8696B"/>
        <color rgb="FFFCFCFF"/>
        <color rgb="FF63BE7B"/>
      </colorScale>
    </cfRule>
  </conditionalFormatting>
  <conditionalFormatting sqref="L178:L181">
    <cfRule type="colorScale" priority="1285">
      <colorScale>
        <cfvo type="min"/>
        <cfvo type="percentile" val="50"/>
        <cfvo type="max"/>
        <color rgb="FFF8696B"/>
        <color rgb="FFFCFCFF"/>
        <color rgb="FF63BE7B"/>
      </colorScale>
    </cfRule>
  </conditionalFormatting>
  <conditionalFormatting sqref="M178:M181">
    <cfRule type="colorScale" priority="1287">
      <colorScale>
        <cfvo type="min"/>
        <cfvo type="percentile" val="50"/>
        <cfvo type="max"/>
        <color rgb="FFF8696B"/>
        <color rgb="FFFCFCFF"/>
        <color rgb="FF63BE7B"/>
      </colorScale>
    </cfRule>
  </conditionalFormatting>
  <conditionalFormatting sqref="N178:N181">
    <cfRule type="colorScale" priority="1289">
      <colorScale>
        <cfvo type="min"/>
        <cfvo type="percentile" val="50"/>
        <cfvo type="max"/>
        <color rgb="FFF8696B"/>
        <color rgb="FFFCFCFF"/>
        <color rgb="FF63BE7B"/>
      </colorScale>
    </cfRule>
  </conditionalFormatting>
  <conditionalFormatting sqref="K199:K200">
    <cfRule type="colorScale" priority="1298">
      <colorScale>
        <cfvo type="min"/>
        <cfvo type="percentile" val="50"/>
        <cfvo type="max"/>
        <color rgb="FFF8696B"/>
        <color rgb="FFFCFCFF"/>
        <color rgb="FF63BE7B"/>
      </colorScale>
    </cfRule>
  </conditionalFormatting>
  <conditionalFormatting sqref="L199:L200">
    <cfRule type="colorScale" priority="1300">
      <colorScale>
        <cfvo type="min"/>
        <cfvo type="percentile" val="50"/>
        <cfvo type="max"/>
        <color rgb="FFF8696B"/>
        <color rgb="FFFCFCFF"/>
        <color rgb="FF63BE7B"/>
      </colorScale>
    </cfRule>
  </conditionalFormatting>
  <conditionalFormatting sqref="M199:M200">
    <cfRule type="colorScale" priority="1302">
      <colorScale>
        <cfvo type="min"/>
        <cfvo type="percentile" val="50"/>
        <cfvo type="max"/>
        <color rgb="FFF8696B"/>
        <color rgb="FFFCFCFF"/>
        <color rgb="FF63BE7B"/>
      </colorScale>
    </cfRule>
  </conditionalFormatting>
  <conditionalFormatting sqref="N199:N200">
    <cfRule type="colorScale" priority="1304">
      <colorScale>
        <cfvo type="min"/>
        <cfvo type="percentile" val="50"/>
        <cfvo type="max"/>
        <color rgb="FFF8696B"/>
        <color rgb="FFFCFCFF"/>
        <color rgb="FF63BE7B"/>
      </colorScale>
    </cfRule>
  </conditionalFormatting>
  <conditionalFormatting sqref="O5:O13 O21 O15:O19 O23:O29 O31:O48 O50:O61 O63:O66 O68:O69 O71:O76 O78:O84 O86:O105 O107:O119 O122:O135">
    <cfRule type="colorScale" priority="1311">
      <colorScale>
        <cfvo type="min"/>
        <cfvo type="percentile" val="50"/>
        <cfvo type="max"/>
        <color rgb="FFF8696B"/>
        <color rgb="FFFCFCFF"/>
        <color rgb="FF63BE7B"/>
      </colorScale>
    </cfRule>
  </conditionalFormatting>
  <conditionalFormatting sqref="J194:J195 J105 J197">
    <cfRule type="colorScale" priority="1353">
      <colorScale>
        <cfvo type="min"/>
        <cfvo type="percentile" val="50"/>
        <cfvo type="max"/>
        <color rgb="FFF8696B"/>
        <color rgb="FFFCFCFF"/>
        <color rgb="FF63BE7B"/>
      </colorScale>
    </cfRule>
  </conditionalFormatting>
  <conditionalFormatting sqref="J193">
    <cfRule type="colorScale" priority="1356">
      <colorScale>
        <cfvo type="min"/>
        <cfvo type="percentile" val="50"/>
        <cfvo type="max"/>
        <color rgb="FFF8696B"/>
        <color rgb="FFFCFCFF"/>
        <color rgb="FF63BE7B"/>
      </colorScale>
    </cfRule>
  </conditionalFormatting>
  <conditionalFormatting sqref="J151:J153">
    <cfRule type="colorScale" priority="1357">
      <colorScale>
        <cfvo type="min"/>
        <cfvo type="percentile" val="50"/>
        <cfvo type="max"/>
        <color rgb="FFF8696B"/>
        <color rgb="FFFCFCFF"/>
        <color rgb="FF63BE7B"/>
      </colorScale>
    </cfRule>
  </conditionalFormatting>
  <conditionalFormatting sqref="J157">
    <cfRule type="colorScale" priority="1358">
      <colorScale>
        <cfvo type="min"/>
        <cfvo type="percentile" val="50"/>
        <cfvo type="max"/>
        <color rgb="FFF8696B"/>
        <color rgb="FFFCFCFF"/>
        <color rgb="FF63BE7B"/>
      </colorScale>
    </cfRule>
  </conditionalFormatting>
  <conditionalFormatting sqref="J145:J149">
    <cfRule type="colorScale" priority="1359">
      <colorScale>
        <cfvo type="min"/>
        <cfvo type="percentile" val="50"/>
        <cfvo type="max"/>
        <color rgb="FFF8696B"/>
        <color rgb="FFFCFCFF"/>
        <color rgb="FF63BE7B"/>
      </colorScale>
    </cfRule>
  </conditionalFormatting>
  <conditionalFormatting sqref="J150">
    <cfRule type="colorScale" priority="1360">
      <colorScale>
        <cfvo type="min"/>
        <cfvo type="percentile" val="50"/>
        <cfvo type="max"/>
        <color rgb="FFF8696B"/>
        <color rgb="FFFCFCFF"/>
        <color rgb="FF63BE7B"/>
      </colorScale>
    </cfRule>
  </conditionalFormatting>
  <conditionalFormatting sqref="J139:J141">
    <cfRule type="colorScale" priority="1361">
      <colorScale>
        <cfvo type="min"/>
        <cfvo type="percentile" val="50"/>
        <cfvo type="max"/>
        <color rgb="FFF8696B"/>
        <color rgb="FFFCFCFF"/>
        <color rgb="FF63BE7B"/>
      </colorScale>
    </cfRule>
  </conditionalFormatting>
  <conditionalFormatting sqref="J126:J128">
    <cfRule type="colorScale" priority="1362">
      <colorScale>
        <cfvo type="min"/>
        <cfvo type="percentile" val="50"/>
        <cfvo type="max"/>
        <color rgb="FFF8696B"/>
        <color rgb="FFFCFCFF"/>
        <color rgb="FF63BE7B"/>
      </colorScale>
    </cfRule>
  </conditionalFormatting>
  <conditionalFormatting sqref="J133">
    <cfRule type="colorScale" priority="1363">
      <colorScale>
        <cfvo type="min"/>
        <cfvo type="percentile" val="50"/>
        <cfvo type="max"/>
        <color rgb="FFF8696B"/>
        <color rgb="FFFCFCFF"/>
        <color rgb="FF63BE7B"/>
      </colorScale>
    </cfRule>
  </conditionalFormatting>
  <conditionalFormatting sqref="J122:J124 J119">
    <cfRule type="colorScale" priority="1369">
      <colorScale>
        <cfvo type="min"/>
        <cfvo type="percentile" val="50"/>
        <cfvo type="max"/>
        <color rgb="FFF8696B"/>
        <color rgb="FFFCFCFF"/>
        <color rgb="FF63BE7B"/>
      </colorScale>
    </cfRule>
  </conditionalFormatting>
  <conditionalFormatting sqref="J116:J118">
    <cfRule type="colorScale" priority="1371">
      <colorScale>
        <cfvo type="min"/>
        <cfvo type="percentile" val="50"/>
        <cfvo type="max"/>
        <color rgb="FFF8696B"/>
        <color rgb="FFFCFCFF"/>
        <color rgb="FF63BE7B"/>
      </colorScale>
    </cfRule>
  </conditionalFormatting>
  <conditionalFormatting sqref="J125">
    <cfRule type="colorScale" priority="1372">
      <colorScale>
        <cfvo type="min"/>
        <cfvo type="percentile" val="50"/>
        <cfvo type="max"/>
        <color rgb="FFF8696B"/>
        <color rgb="FFFCFCFF"/>
        <color rgb="FF63BE7B"/>
      </colorScale>
    </cfRule>
  </conditionalFormatting>
  <conditionalFormatting sqref="J110:J114">
    <cfRule type="colorScale" priority="1373">
      <colorScale>
        <cfvo type="min"/>
        <cfvo type="percentile" val="50"/>
        <cfvo type="max"/>
        <color rgb="FFF8696B"/>
        <color rgb="FFFCFCFF"/>
        <color rgb="FF63BE7B"/>
      </colorScale>
    </cfRule>
  </conditionalFormatting>
  <conditionalFormatting sqref="J107:J109">
    <cfRule type="colorScale" priority="1374">
      <colorScale>
        <cfvo type="min"/>
        <cfvo type="percentile" val="50"/>
        <cfvo type="max"/>
        <color rgb="FFF8696B"/>
        <color rgb="FFFCFCFF"/>
        <color rgb="FF63BE7B"/>
      </colorScale>
    </cfRule>
  </conditionalFormatting>
  <conditionalFormatting sqref="J115">
    <cfRule type="colorScale" priority="1375">
      <colorScale>
        <cfvo type="min"/>
        <cfvo type="percentile" val="50"/>
        <cfvo type="max"/>
        <color rgb="FFF8696B"/>
        <color rgb="FFFCFCFF"/>
        <color rgb="FF63BE7B"/>
      </colorScale>
    </cfRule>
  </conditionalFormatting>
  <conditionalFormatting sqref="J187:J191">
    <cfRule type="colorScale" priority="1376">
      <colorScale>
        <cfvo type="min"/>
        <cfvo type="percentile" val="50"/>
        <cfvo type="max"/>
        <color rgb="FFF8696B"/>
        <color rgb="FFFCFCFF"/>
        <color rgb="FF63BE7B"/>
      </colorScale>
    </cfRule>
  </conditionalFormatting>
  <conditionalFormatting sqref="J183:J184 J186">
    <cfRule type="colorScale" priority="1382">
      <colorScale>
        <cfvo type="min"/>
        <cfvo type="percentile" val="50"/>
        <cfvo type="max"/>
        <color rgb="FFF8696B"/>
        <color rgb="FFFCFCFF"/>
        <color rgb="FF63BE7B"/>
      </colorScale>
    </cfRule>
  </conditionalFormatting>
  <conditionalFormatting sqref="J192">
    <cfRule type="colorScale" priority="1384">
      <colorScale>
        <cfvo type="min"/>
        <cfvo type="percentile" val="50"/>
        <cfvo type="max"/>
        <color rgb="FFF8696B"/>
        <color rgb="FFFCFCFF"/>
        <color rgb="FF63BE7B"/>
      </colorScale>
    </cfRule>
  </conditionalFormatting>
  <conditionalFormatting sqref="J175:J177">
    <cfRule type="colorScale" priority="1385">
      <colorScale>
        <cfvo type="min"/>
        <cfvo type="percentile" val="50"/>
        <cfvo type="max"/>
        <color rgb="FFF8696B"/>
        <color rgb="FFFCFCFF"/>
        <color rgb="FF63BE7B"/>
      </colorScale>
    </cfRule>
  </conditionalFormatting>
  <conditionalFormatting sqref="J182">
    <cfRule type="colorScale" priority="1386">
      <colorScale>
        <cfvo type="min"/>
        <cfvo type="percentile" val="50"/>
        <cfvo type="max"/>
        <color rgb="FFF8696B"/>
        <color rgb="FFFCFCFF"/>
        <color rgb="FF63BE7B"/>
      </colorScale>
    </cfRule>
  </conditionalFormatting>
  <conditionalFormatting sqref="J174">
    <cfRule type="colorScale" priority="1387">
      <colorScale>
        <cfvo type="min"/>
        <cfvo type="percentile" val="50"/>
        <cfvo type="max"/>
        <color rgb="FFF8696B"/>
        <color rgb="FFFCFCFF"/>
        <color rgb="FF63BE7B"/>
      </colorScale>
    </cfRule>
  </conditionalFormatting>
  <conditionalFormatting sqref="J166:J168">
    <cfRule type="colorScale" priority="1388">
      <colorScale>
        <cfvo type="min"/>
        <cfvo type="percentile" val="50"/>
        <cfvo type="max"/>
        <color rgb="FFF8696B"/>
        <color rgb="FFFCFCFF"/>
        <color rgb="FF63BE7B"/>
      </colorScale>
    </cfRule>
  </conditionalFormatting>
  <conditionalFormatting sqref="J173">
    <cfRule type="colorScale" priority="1389">
      <colorScale>
        <cfvo type="min"/>
        <cfvo type="percentile" val="50"/>
        <cfvo type="max"/>
        <color rgb="FFF8696B"/>
        <color rgb="FFFCFCFF"/>
        <color rgb="FF63BE7B"/>
      </colorScale>
    </cfRule>
  </conditionalFormatting>
  <conditionalFormatting sqref="J249">
    <cfRule type="colorScale" priority="1390">
      <colorScale>
        <cfvo type="min"/>
        <cfvo type="percentile" val="50"/>
        <cfvo type="max"/>
        <color rgb="FFF8696B"/>
        <color rgb="FFFCFCFF"/>
        <color rgb="FF63BE7B"/>
      </colorScale>
    </cfRule>
  </conditionalFormatting>
  <conditionalFormatting sqref="J247">
    <cfRule type="colorScale" priority="1391">
      <colorScale>
        <cfvo type="min"/>
        <cfvo type="percentile" val="50"/>
        <cfvo type="max"/>
        <color rgb="FFF8696B"/>
        <color rgb="FFFCFCFF"/>
        <color rgb="FF63BE7B"/>
      </colorScale>
    </cfRule>
  </conditionalFormatting>
  <conditionalFormatting sqref="J248">
    <cfRule type="colorScale" priority="1392">
      <colorScale>
        <cfvo type="min"/>
        <cfvo type="percentile" val="50"/>
        <cfvo type="max"/>
        <color rgb="FFF8696B"/>
        <color rgb="FFFCFCFF"/>
        <color rgb="FF63BE7B"/>
      </colorScale>
    </cfRule>
  </conditionalFormatting>
  <conditionalFormatting sqref="J246">
    <cfRule type="colorScale" priority="1393">
      <colorScale>
        <cfvo type="min"/>
        <cfvo type="percentile" val="50"/>
        <cfvo type="max"/>
        <color rgb="FFF8696B"/>
        <color rgb="FFFCFCFF"/>
        <color rgb="FF63BE7B"/>
      </colorScale>
    </cfRule>
  </conditionalFormatting>
  <conditionalFormatting sqref="J244">
    <cfRule type="colorScale" priority="1394">
      <colorScale>
        <cfvo type="min"/>
        <cfvo type="percentile" val="50"/>
        <cfvo type="max"/>
        <color rgb="FFF8696B"/>
        <color rgb="FFFCFCFF"/>
        <color rgb="FF63BE7B"/>
      </colorScale>
    </cfRule>
  </conditionalFormatting>
  <conditionalFormatting sqref="J242">
    <cfRule type="colorScale" priority="1395">
      <colorScale>
        <cfvo type="min"/>
        <cfvo type="percentile" val="50"/>
        <cfvo type="max"/>
        <color rgb="FFF8696B"/>
        <color rgb="FFFCFCFF"/>
        <color rgb="FF63BE7B"/>
      </colorScale>
    </cfRule>
  </conditionalFormatting>
  <conditionalFormatting sqref="J243">
    <cfRule type="colorScale" priority="1396">
      <colorScale>
        <cfvo type="min"/>
        <cfvo type="percentile" val="50"/>
        <cfvo type="max"/>
        <color rgb="FFF8696B"/>
        <color rgb="FFFCFCFF"/>
        <color rgb="FF63BE7B"/>
      </colorScale>
    </cfRule>
  </conditionalFormatting>
  <conditionalFormatting sqref="J240">
    <cfRule type="colorScale" priority="1397">
      <colorScale>
        <cfvo type="min"/>
        <cfvo type="percentile" val="50"/>
        <cfvo type="max"/>
        <color rgb="FFF8696B"/>
        <color rgb="FFFCFCFF"/>
        <color rgb="FF63BE7B"/>
      </colorScale>
    </cfRule>
  </conditionalFormatting>
  <conditionalFormatting sqref="J241">
    <cfRule type="colorScale" priority="1398">
      <colorScale>
        <cfvo type="min"/>
        <cfvo type="percentile" val="50"/>
        <cfvo type="max"/>
        <color rgb="FFF8696B"/>
        <color rgb="FFFCFCFF"/>
        <color rgb="FF63BE7B"/>
      </colorScale>
    </cfRule>
  </conditionalFormatting>
  <conditionalFormatting sqref="J238">
    <cfRule type="colorScale" priority="1399">
      <colorScale>
        <cfvo type="min"/>
        <cfvo type="percentile" val="50"/>
        <cfvo type="max"/>
        <color rgb="FFF8696B"/>
        <color rgb="FFFCFCFF"/>
        <color rgb="FF63BE7B"/>
      </colorScale>
    </cfRule>
  </conditionalFormatting>
  <conditionalFormatting sqref="J239">
    <cfRule type="colorScale" priority="1400">
      <colorScale>
        <cfvo type="min"/>
        <cfvo type="percentile" val="50"/>
        <cfvo type="max"/>
        <color rgb="FFF8696B"/>
        <color rgb="FFFCFCFF"/>
        <color rgb="FF63BE7B"/>
      </colorScale>
    </cfRule>
  </conditionalFormatting>
  <conditionalFormatting sqref="J236">
    <cfRule type="colorScale" priority="1401">
      <colorScale>
        <cfvo type="min"/>
        <cfvo type="percentile" val="50"/>
        <cfvo type="max"/>
        <color rgb="FFF8696B"/>
        <color rgb="FFFCFCFF"/>
        <color rgb="FF63BE7B"/>
      </colorScale>
    </cfRule>
  </conditionalFormatting>
  <conditionalFormatting sqref="J237">
    <cfRule type="colorScale" priority="1402">
      <colorScale>
        <cfvo type="min"/>
        <cfvo type="percentile" val="50"/>
        <cfvo type="max"/>
        <color rgb="FFF8696B"/>
        <color rgb="FFFCFCFF"/>
        <color rgb="FF63BE7B"/>
      </colorScale>
    </cfRule>
  </conditionalFormatting>
  <conditionalFormatting sqref="J234">
    <cfRule type="colorScale" priority="1403">
      <colorScale>
        <cfvo type="min"/>
        <cfvo type="percentile" val="50"/>
        <cfvo type="max"/>
        <color rgb="FFF8696B"/>
        <color rgb="FFFCFCFF"/>
        <color rgb="FF63BE7B"/>
      </colorScale>
    </cfRule>
  </conditionalFormatting>
  <conditionalFormatting sqref="J235">
    <cfRule type="colorScale" priority="1404">
      <colorScale>
        <cfvo type="min"/>
        <cfvo type="percentile" val="50"/>
        <cfvo type="max"/>
        <color rgb="FFF8696B"/>
        <color rgb="FFFCFCFF"/>
        <color rgb="FF63BE7B"/>
      </colorScale>
    </cfRule>
  </conditionalFormatting>
  <conditionalFormatting sqref="J232">
    <cfRule type="colorScale" priority="1405">
      <colorScale>
        <cfvo type="min"/>
        <cfvo type="percentile" val="50"/>
        <cfvo type="max"/>
        <color rgb="FFF8696B"/>
        <color rgb="FFFCFCFF"/>
        <color rgb="FF63BE7B"/>
      </colorScale>
    </cfRule>
  </conditionalFormatting>
  <conditionalFormatting sqref="J233">
    <cfRule type="colorScale" priority="1406">
      <colorScale>
        <cfvo type="min"/>
        <cfvo type="percentile" val="50"/>
        <cfvo type="max"/>
        <color rgb="FFF8696B"/>
        <color rgb="FFFCFCFF"/>
        <color rgb="FF63BE7B"/>
      </colorScale>
    </cfRule>
  </conditionalFormatting>
  <conditionalFormatting sqref="J230">
    <cfRule type="colorScale" priority="1407">
      <colorScale>
        <cfvo type="min"/>
        <cfvo type="percentile" val="50"/>
        <cfvo type="max"/>
        <color rgb="FFF8696B"/>
        <color rgb="FFFCFCFF"/>
        <color rgb="FF63BE7B"/>
      </colorScale>
    </cfRule>
  </conditionalFormatting>
  <conditionalFormatting sqref="J231">
    <cfRule type="colorScale" priority="1408">
      <colorScale>
        <cfvo type="min"/>
        <cfvo type="percentile" val="50"/>
        <cfvo type="max"/>
        <color rgb="FFF8696B"/>
        <color rgb="FFFCFCFF"/>
        <color rgb="FF63BE7B"/>
      </colorScale>
    </cfRule>
  </conditionalFormatting>
  <conditionalFormatting sqref="J228">
    <cfRule type="colorScale" priority="1409">
      <colorScale>
        <cfvo type="min"/>
        <cfvo type="percentile" val="50"/>
        <cfvo type="max"/>
        <color rgb="FFF8696B"/>
        <color rgb="FFFCFCFF"/>
        <color rgb="FF63BE7B"/>
      </colorScale>
    </cfRule>
  </conditionalFormatting>
  <conditionalFormatting sqref="J229">
    <cfRule type="colorScale" priority="1410">
      <colorScale>
        <cfvo type="min"/>
        <cfvo type="percentile" val="50"/>
        <cfvo type="max"/>
        <color rgb="FFF8696B"/>
        <color rgb="FFFCFCFF"/>
        <color rgb="FF63BE7B"/>
      </colorScale>
    </cfRule>
  </conditionalFormatting>
  <conditionalFormatting sqref="J226">
    <cfRule type="colorScale" priority="1411">
      <colorScale>
        <cfvo type="min"/>
        <cfvo type="percentile" val="50"/>
        <cfvo type="max"/>
        <color rgb="FFF8696B"/>
        <color rgb="FFFCFCFF"/>
        <color rgb="FF63BE7B"/>
      </colorScale>
    </cfRule>
  </conditionalFormatting>
  <conditionalFormatting sqref="J227">
    <cfRule type="colorScale" priority="1412">
      <colorScale>
        <cfvo type="min"/>
        <cfvo type="percentile" val="50"/>
        <cfvo type="max"/>
        <color rgb="FFF8696B"/>
        <color rgb="FFFCFCFF"/>
        <color rgb="FF63BE7B"/>
      </colorScale>
    </cfRule>
  </conditionalFormatting>
  <conditionalFormatting sqref="J224">
    <cfRule type="colorScale" priority="1413">
      <colorScale>
        <cfvo type="min"/>
        <cfvo type="percentile" val="50"/>
        <cfvo type="max"/>
        <color rgb="FFF8696B"/>
        <color rgb="FFFCFCFF"/>
        <color rgb="FF63BE7B"/>
      </colorScale>
    </cfRule>
  </conditionalFormatting>
  <conditionalFormatting sqref="J225">
    <cfRule type="colorScale" priority="1414">
      <colorScale>
        <cfvo type="min"/>
        <cfvo type="percentile" val="50"/>
        <cfvo type="max"/>
        <color rgb="FFF8696B"/>
        <color rgb="FFFCFCFF"/>
        <color rgb="FF63BE7B"/>
      </colorScale>
    </cfRule>
  </conditionalFormatting>
  <conditionalFormatting sqref="J221">
    <cfRule type="colorScale" priority="1415">
      <colorScale>
        <cfvo type="min"/>
        <cfvo type="percentile" val="50"/>
        <cfvo type="max"/>
        <color rgb="FFF8696B"/>
        <color rgb="FFFCFCFF"/>
        <color rgb="FF63BE7B"/>
      </colorScale>
    </cfRule>
  </conditionalFormatting>
  <conditionalFormatting sqref="J222">
    <cfRule type="colorScale" priority="1416">
      <colorScale>
        <cfvo type="min"/>
        <cfvo type="percentile" val="50"/>
        <cfvo type="max"/>
        <color rgb="FFF8696B"/>
        <color rgb="FFFCFCFF"/>
        <color rgb="FF63BE7B"/>
      </colorScale>
    </cfRule>
  </conditionalFormatting>
  <conditionalFormatting sqref="J219">
    <cfRule type="colorScale" priority="1417">
      <colorScale>
        <cfvo type="min"/>
        <cfvo type="percentile" val="50"/>
        <cfvo type="max"/>
        <color rgb="FFF8696B"/>
        <color rgb="FFFCFCFF"/>
        <color rgb="FF63BE7B"/>
      </colorScale>
    </cfRule>
  </conditionalFormatting>
  <conditionalFormatting sqref="J220">
    <cfRule type="colorScale" priority="1418">
      <colorScale>
        <cfvo type="min"/>
        <cfvo type="percentile" val="50"/>
        <cfvo type="max"/>
        <color rgb="FFF8696B"/>
        <color rgb="FFFCFCFF"/>
        <color rgb="FF63BE7B"/>
      </colorScale>
    </cfRule>
  </conditionalFormatting>
  <conditionalFormatting sqref="J217">
    <cfRule type="colorScale" priority="1419">
      <colorScale>
        <cfvo type="min"/>
        <cfvo type="percentile" val="50"/>
        <cfvo type="max"/>
        <color rgb="FFF8696B"/>
        <color rgb="FFFCFCFF"/>
        <color rgb="FF63BE7B"/>
      </colorScale>
    </cfRule>
  </conditionalFormatting>
  <conditionalFormatting sqref="J218">
    <cfRule type="colorScale" priority="1420">
      <colorScale>
        <cfvo type="min"/>
        <cfvo type="percentile" val="50"/>
        <cfvo type="max"/>
        <color rgb="FFF8696B"/>
        <color rgb="FFFCFCFF"/>
        <color rgb="FF63BE7B"/>
      </colorScale>
    </cfRule>
  </conditionalFormatting>
  <conditionalFormatting sqref="J215">
    <cfRule type="colorScale" priority="1421">
      <colorScale>
        <cfvo type="min"/>
        <cfvo type="percentile" val="50"/>
        <cfvo type="max"/>
        <color rgb="FFF8696B"/>
        <color rgb="FFFCFCFF"/>
        <color rgb="FF63BE7B"/>
      </colorScale>
    </cfRule>
  </conditionalFormatting>
  <conditionalFormatting sqref="J216">
    <cfRule type="colorScale" priority="1422">
      <colorScale>
        <cfvo type="min"/>
        <cfvo type="percentile" val="50"/>
        <cfvo type="max"/>
        <color rgb="FFF8696B"/>
        <color rgb="FFFCFCFF"/>
        <color rgb="FF63BE7B"/>
      </colorScale>
    </cfRule>
  </conditionalFormatting>
  <conditionalFormatting sqref="J214">
    <cfRule type="colorScale" priority="1423">
      <colorScale>
        <cfvo type="min"/>
        <cfvo type="percentile" val="50"/>
        <cfvo type="max"/>
        <color rgb="FFF8696B"/>
        <color rgb="FFFCFCFF"/>
        <color rgb="FF63BE7B"/>
      </colorScale>
    </cfRule>
  </conditionalFormatting>
  <conditionalFormatting sqref="J212">
    <cfRule type="colorScale" priority="1424">
      <colorScale>
        <cfvo type="min"/>
        <cfvo type="percentile" val="50"/>
        <cfvo type="max"/>
        <color rgb="FFF8696B"/>
        <color rgb="FFFCFCFF"/>
        <color rgb="FF63BE7B"/>
      </colorScale>
    </cfRule>
  </conditionalFormatting>
  <conditionalFormatting sqref="J213">
    <cfRule type="colorScale" priority="1425">
      <colorScale>
        <cfvo type="min"/>
        <cfvo type="percentile" val="50"/>
        <cfvo type="max"/>
        <color rgb="FFF8696B"/>
        <color rgb="FFFCFCFF"/>
        <color rgb="FF63BE7B"/>
      </colorScale>
    </cfRule>
  </conditionalFormatting>
  <conditionalFormatting sqref="J210">
    <cfRule type="colorScale" priority="1426">
      <colorScale>
        <cfvo type="min"/>
        <cfvo type="percentile" val="50"/>
        <cfvo type="max"/>
        <color rgb="FFF8696B"/>
        <color rgb="FFFCFCFF"/>
        <color rgb="FF63BE7B"/>
      </colorScale>
    </cfRule>
  </conditionalFormatting>
  <conditionalFormatting sqref="J211">
    <cfRule type="colorScale" priority="1427">
      <colorScale>
        <cfvo type="min"/>
        <cfvo type="percentile" val="50"/>
        <cfvo type="max"/>
        <color rgb="FFF8696B"/>
        <color rgb="FFFCFCFF"/>
        <color rgb="FF63BE7B"/>
      </colorScale>
    </cfRule>
  </conditionalFormatting>
  <conditionalFormatting sqref="J208">
    <cfRule type="colorScale" priority="1428">
      <colorScale>
        <cfvo type="min"/>
        <cfvo type="percentile" val="50"/>
        <cfvo type="max"/>
        <color rgb="FFF8696B"/>
        <color rgb="FFFCFCFF"/>
        <color rgb="FF63BE7B"/>
      </colorScale>
    </cfRule>
  </conditionalFormatting>
  <conditionalFormatting sqref="J209">
    <cfRule type="colorScale" priority="1429">
      <colorScale>
        <cfvo type="min"/>
        <cfvo type="percentile" val="50"/>
        <cfvo type="max"/>
        <color rgb="FFF8696B"/>
        <color rgb="FFFCFCFF"/>
        <color rgb="FF63BE7B"/>
      </colorScale>
    </cfRule>
  </conditionalFormatting>
  <conditionalFormatting sqref="J206">
    <cfRule type="colorScale" priority="1430">
      <colorScale>
        <cfvo type="min"/>
        <cfvo type="percentile" val="50"/>
        <cfvo type="max"/>
        <color rgb="FFF8696B"/>
        <color rgb="FFFCFCFF"/>
        <color rgb="FF63BE7B"/>
      </colorScale>
    </cfRule>
  </conditionalFormatting>
  <conditionalFormatting sqref="J207">
    <cfRule type="colorScale" priority="1431">
      <colorScale>
        <cfvo type="min"/>
        <cfvo type="percentile" val="50"/>
        <cfvo type="max"/>
        <color rgb="FFF8696B"/>
        <color rgb="FFFCFCFF"/>
        <color rgb="FF63BE7B"/>
      </colorScale>
    </cfRule>
  </conditionalFormatting>
  <conditionalFormatting sqref="J205">
    <cfRule type="colorScale" priority="1432">
      <colorScale>
        <cfvo type="min"/>
        <cfvo type="percentile" val="50"/>
        <cfvo type="max"/>
        <color rgb="FFF8696B"/>
        <color rgb="FFFCFCFF"/>
        <color rgb="FF63BE7B"/>
      </colorScale>
    </cfRule>
  </conditionalFormatting>
  <conditionalFormatting sqref="J203">
    <cfRule type="colorScale" priority="1433">
      <colorScale>
        <cfvo type="min"/>
        <cfvo type="percentile" val="50"/>
        <cfvo type="max"/>
        <color rgb="FFF8696B"/>
        <color rgb="FFFCFCFF"/>
        <color rgb="FF63BE7B"/>
      </colorScale>
    </cfRule>
  </conditionalFormatting>
  <conditionalFormatting sqref="J204">
    <cfRule type="colorScale" priority="1434">
      <colorScale>
        <cfvo type="min"/>
        <cfvo type="percentile" val="50"/>
        <cfvo type="max"/>
        <color rgb="FFF8696B"/>
        <color rgb="FFFCFCFF"/>
        <color rgb="FF63BE7B"/>
      </colorScale>
    </cfRule>
  </conditionalFormatting>
  <conditionalFormatting sqref="J201">
    <cfRule type="colorScale" priority="1435">
      <colorScale>
        <cfvo type="min"/>
        <cfvo type="percentile" val="50"/>
        <cfvo type="max"/>
        <color rgb="FFF8696B"/>
        <color rgb="FFFCFCFF"/>
        <color rgb="FF63BE7B"/>
      </colorScale>
    </cfRule>
  </conditionalFormatting>
  <conditionalFormatting sqref="J202">
    <cfRule type="colorScale" priority="1436">
      <colorScale>
        <cfvo type="min"/>
        <cfvo type="percentile" val="50"/>
        <cfvo type="max"/>
        <color rgb="FFF8696B"/>
        <color rgb="FFFCFCFF"/>
        <color rgb="FF63BE7B"/>
      </colorScale>
    </cfRule>
  </conditionalFormatting>
  <conditionalFormatting sqref="J256">
    <cfRule type="colorScale" priority="1437">
      <colorScale>
        <cfvo type="min"/>
        <cfvo type="percentile" val="50"/>
        <cfvo type="max"/>
        <color rgb="FFF8696B"/>
        <color rgb="FFFCFCFF"/>
        <color rgb="FF63BE7B"/>
      </colorScale>
    </cfRule>
  </conditionalFormatting>
  <conditionalFormatting sqref="J257">
    <cfRule type="colorScale" priority="1438">
      <colorScale>
        <cfvo type="min"/>
        <cfvo type="percentile" val="50"/>
        <cfvo type="max"/>
        <color rgb="FFF8696B"/>
        <color rgb="FFFCFCFF"/>
        <color rgb="FF63BE7B"/>
      </colorScale>
    </cfRule>
  </conditionalFormatting>
  <conditionalFormatting sqref="J254">
    <cfRule type="colorScale" priority="1439">
      <colorScale>
        <cfvo type="min"/>
        <cfvo type="percentile" val="50"/>
        <cfvo type="max"/>
        <color rgb="FFF8696B"/>
        <color rgb="FFFCFCFF"/>
        <color rgb="FF63BE7B"/>
      </colorScale>
    </cfRule>
  </conditionalFormatting>
  <conditionalFormatting sqref="J255">
    <cfRule type="colorScale" priority="1440">
      <colorScale>
        <cfvo type="min"/>
        <cfvo type="percentile" val="50"/>
        <cfvo type="max"/>
        <color rgb="FFF8696B"/>
        <color rgb="FFFCFCFF"/>
        <color rgb="FF63BE7B"/>
      </colorScale>
    </cfRule>
  </conditionalFormatting>
  <conditionalFormatting sqref="J251">
    <cfRule type="colorScale" priority="1441">
      <colorScale>
        <cfvo type="min"/>
        <cfvo type="percentile" val="50"/>
        <cfvo type="max"/>
        <color rgb="FFF8696B"/>
        <color rgb="FFFCFCFF"/>
        <color rgb="FF63BE7B"/>
      </colorScale>
    </cfRule>
  </conditionalFormatting>
  <conditionalFormatting sqref="J252">
    <cfRule type="colorScale" priority="1442">
      <colorScale>
        <cfvo type="min"/>
        <cfvo type="percentile" val="50"/>
        <cfvo type="max"/>
        <color rgb="FFF8696B"/>
        <color rgb="FFFCFCFF"/>
        <color rgb="FF63BE7B"/>
      </colorScale>
    </cfRule>
  </conditionalFormatting>
  <conditionalFormatting sqref="J250">
    <cfRule type="colorScale" priority="1443">
      <colorScale>
        <cfvo type="min"/>
        <cfvo type="percentile" val="50"/>
        <cfvo type="max"/>
        <color rgb="FFF8696B"/>
        <color rgb="FFFCFCFF"/>
        <color rgb="FF63BE7B"/>
      </colorScale>
    </cfRule>
  </conditionalFormatting>
  <conditionalFormatting sqref="J137">
    <cfRule type="colorScale" priority="1444">
      <colorScale>
        <cfvo type="min"/>
        <cfvo type="percentile" val="50"/>
        <cfvo type="max"/>
        <color rgb="FFF8696B"/>
        <color rgb="FFFCFCFF"/>
        <color rgb="FF63BE7B"/>
      </colorScale>
    </cfRule>
  </conditionalFormatting>
  <conditionalFormatting sqref="J143">
    <cfRule type="colorScale" priority="1445">
      <colorScale>
        <cfvo type="min"/>
        <cfvo type="percentile" val="50"/>
        <cfvo type="max"/>
        <color rgb="FFF8696B"/>
        <color rgb="FFFCFCFF"/>
        <color rgb="FF63BE7B"/>
      </colorScale>
    </cfRule>
  </conditionalFormatting>
  <conditionalFormatting sqref="J160:J162 J164">
    <cfRule type="colorScale" priority="1450">
      <colorScale>
        <cfvo type="min"/>
        <cfvo type="percentile" val="50"/>
        <cfvo type="max"/>
        <color rgb="FFF8696B"/>
        <color rgb="FFFCFCFF"/>
        <color rgb="FF63BE7B"/>
      </colorScale>
    </cfRule>
  </conditionalFormatting>
  <conditionalFormatting sqref="J5:J13 J86:J104 J78:J84 J71:J76 J68:J69 J63:J66 J50:J61 J31:J48 J23:J29 J21 J15:J19">
    <cfRule type="colorScale" priority="1492">
      <colorScale>
        <cfvo type="min"/>
        <cfvo type="percentile" val="50"/>
        <cfvo type="max"/>
        <color rgb="FFF8696B"/>
        <color rgb="FFFCFCFF"/>
        <color rgb="FF63BE7B"/>
      </colorScale>
    </cfRule>
  </conditionalFormatting>
  <conditionalFormatting sqref="J129:J132">
    <cfRule type="colorScale" priority="1503">
      <colorScale>
        <cfvo type="min"/>
        <cfvo type="percentile" val="50"/>
        <cfvo type="max"/>
        <color rgb="FFF8696B"/>
        <color rgb="FFFCFCFF"/>
        <color rgb="FF63BE7B"/>
      </colorScale>
    </cfRule>
  </conditionalFormatting>
  <conditionalFormatting sqref="J134:J135">
    <cfRule type="colorScale" priority="1504">
      <colorScale>
        <cfvo type="min"/>
        <cfvo type="percentile" val="50"/>
        <cfvo type="max"/>
        <color rgb="FFF8696B"/>
        <color rgb="FFFCFCFF"/>
        <color rgb="FF63BE7B"/>
      </colorScale>
    </cfRule>
  </conditionalFormatting>
  <conditionalFormatting sqref="J154:J156">
    <cfRule type="colorScale" priority="1505">
      <colorScale>
        <cfvo type="min"/>
        <cfvo type="percentile" val="50"/>
        <cfvo type="max"/>
        <color rgb="FFF8696B"/>
        <color rgb="FFFCFCFF"/>
        <color rgb="FF63BE7B"/>
      </colorScale>
    </cfRule>
  </conditionalFormatting>
  <conditionalFormatting sqref="J158">
    <cfRule type="colorScale" priority="1506">
      <colorScale>
        <cfvo type="min"/>
        <cfvo type="percentile" val="50"/>
        <cfvo type="max"/>
        <color rgb="FFF8696B"/>
        <color rgb="FFFCFCFF"/>
        <color rgb="FF63BE7B"/>
      </colorScale>
    </cfRule>
  </conditionalFormatting>
  <conditionalFormatting sqref="J169:J172">
    <cfRule type="colorScale" priority="1507">
      <colorScale>
        <cfvo type="min"/>
        <cfvo type="percentile" val="50"/>
        <cfvo type="max"/>
        <color rgb="FFF8696B"/>
        <color rgb="FFFCFCFF"/>
        <color rgb="FF63BE7B"/>
      </colorScale>
    </cfRule>
  </conditionalFormatting>
  <conditionalFormatting sqref="J178:J181">
    <cfRule type="colorScale" priority="1508">
      <colorScale>
        <cfvo type="min"/>
        <cfvo type="percentile" val="50"/>
        <cfvo type="max"/>
        <color rgb="FFF8696B"/>
        <color rgb="FFFCFCFF"/>
        <color rgb="FF63BE7B"/>
      </colorScale>
    </cfRule>
  </conditionalFormatting>
  <conditionalFormatting sqref="J199:J200">
    <cfRule type="colorScale" priority="1509">
      <colorScale>
        <cfvo type="min"/>
        <cfvo type="percentile" val="50"/>
        <cfvo type="max"/>
        <color rgb="FFF8696B"/>
        <color rgb="FFFCFCFF"/>
        <color rgb="FF63BE7B"/>
      </colorScale>
    </cfRule>
  </conditionalFormatting>
  <conditionalFormatting sqref="O139:O141">
    <cfRule type="cellIs" dxfId="11" priority="23" operator="equal">
      <formula>$V$5</formula>
    </cfRule>
  </conditionalFormatting>
  <conditionalFormatting sqref="O139:O141">
    <cfRule type="colorScale" priority="24">
      <colorScale>
        <cfvo type="min"/>
        <cfvo type="percentile" val="50"/>
        <cfvo type="max"/>
        <color rgb="FFF8696B"/>
        <color rgb="FFFCFCFF"/>
        <color rgb="FF63BE7B"/>
      </colorScale>
    </cfRule>
  </conditionalFormatting>
  <conditionalFormatting sqref="O143">
    <cfRule type="cellIs" dxfId="10" priority="21" operator="equal">
      <formula>$V$5</formula>
    </cfRule>
  </conditionalFormatting>
  <conditionalFormatting sqref="O143">
    <cfRule type="colorScale" priority="22">
      <colorScale>
        <cfvo type="min"/>
        <cfvo type="percentile" val="50"/>
        <cfvo type="max"/>
        <color rgb="FFF8696B"/>
        <color rgb="FFFCFCFF"/>
        <color rgb="FF63BE7B"/>
      </colorScale>
    </cfRule>
  </conditionalFormatting>
  <conditionalFormatting sqref="O145:O158">
    <cfRule type="cellIs" dxfId="9" priority="19" operator="equal">
      <formula>$V$5</formula>
    </cfRule>
  </conditionalFormatting>
  <conditionalFormatting sqref="O145:O158">
    <cfRule type="colorScale" priority="20">
      <colorScale>
        <cfvo type="min"/>
        <cfvo type="percentile" val="50"/>
        <cfvo type="max"/>
        <color rgb="FFF8696B"/>
        <color rgb="FFFCFCFF"/>
        <color rgb="FF63BE7B"/>
      </colorScale>
    </cfRule>
  </conditionalFormatting>
  <conditionalFormatting sqref="O160:O162">
    <cfRule type="cellIs" dxfId="8" priority="17" operator="equal">
      <formula>$V$5</formula>
    </cfRule>
  </conditionalFormatting>
  <conditionalFormatting sqref="O160:O162">
    <cfRule type="colorScale" priority="18">
      <colorScale>
        <cfvo type="min"/>
        <cfvo type="percentile" val="50"/>
        <cfvo type="max"/>
        <color rgb="FFF8696B"/>
        <color rgb="FFFCFCFF"/>
        <color rgb="FF63BE7B"/>
      </colorScale>
    </cfRule>
  </conditionalFormatting>
  <conditionalFormatting sqref="O164">
    <cfRule type="cellIs" dxfId="7" priority="15" operator="equal">
      <formula>$V$5</formula>
    </cfRule>
  </conditionalFormatting>
  <conditionalFormatting sqref="O164">
    <cfRule type="colorScale" priority="16">
      <colorScale>
        <cfvo type="min"/>
        <cfvo type="percentile" val="50"/>
        <cfvo type="max"/>
        <color rgb="FFF8696B"/>
        <color rgb="FFFCFCFF"/>
        <color rgb="FF63BE7B"/>
      </colorScale>
    </cfRule>
  </conditionalFormatting>
  <conditionalFormatting sqref="O166:O184">
    <cfRule type="cellIs" dxfId="6" priority="13" operator="equal">
      <formula>$V$5</formula>
    </cfRule>
  </conditionalFormatting>
  <conditionalFormatting sqref="O166:O184">
    <cfRule type="colorScale" priority="14">
      <colorScale>
        <cfvo type="min"/>
        <cfvo type="percentile" val="50"/>
        <cfvo type="max"/>
        <color rgb="FFF8696B"/>
        <color rgb="FFFCFCFF"/>
        <color rgb="FF63BE7B"/>
      </colorScale>
    </cfRule>
  </conditionalFormatting>
  <conditionalFormatting sqref="O186:O195">
    <cfRule type="cellIs" dxfId="5" priority="11" operator="equal">
      <formula>$V$5</formula>
    </cfRule>
  </conditionalFormatting>
  <conditionalFormatting sqref="O186:O195">
    <cfRule type="colorScale" priority="12">
      <colorScale>
        <cfvo type="min"/>
        <cfvo type="percentile" val="50"/>
        <cfvo type="max"/>
        <color rgb="FFF8696B"/>
        <color rgb="FFFCFCFF"/>
        <color rgb="FF63BE7B"/>
      </colorScale>
    </cfRule>
  </conditionalFormatting>
  <conditionalFormatting sqref="O197">
    <cfRule type="cellIs" dxfId="4" priority="9" operator="equal">
      <formula>$V$5</formula>
    </cfRule>
  </conditionalFormatting>
  <conditionalFormatting sqref="O197">
    <cfRule type="colorScale" priority="10">
      <colorScale>
        <cfvo type="min"/>
        <cfvo type="percentile" val="50"/>
        <cfvo type="max"/>
        <color rgb="FFF8696B"/>
        <color rgb="FFFCFCFF"/>
        <color rgb="FF63BE7B"/>
      </colorScale>
    </cfRule>
  </conditionalFormatting>
  <conditionalFormatting sqref="O199:O222">
    <cfRule type="cellIs" dxfId="3" priority="7" operator="equal">
      <formula>$V$5</formula>
    </cfRule>
  </conditionalFormatting>
  <conditionalFormatting sqref="O199:O222">
    <cfRule type="colorScale" priority="8">
      <colorScale>
        <cfvo type="min"/>
        <cfvo type="percentile" val="50"/>
        <cfvo type="max"/>
        <color rgb="FFF8696B"/>
        <color rgb="FFFCFCFF"/>
        <color rgb="FF63BE7B"/>
      </colorScale>
    </cfRule>
  </conditionalFormatting>
  <conditionalFormatting sqref="O224:O244">
    <cfRule type="cellIs" dxfId="2" priority="5" operator="equal">
      <formula>$V$5</formula>
    </cfRule>
  </conditionalFormatting>
  <conditionalFormatting sqref="O224:O244">
    <cfRule type="colorScale" priority="6">
      <colorScale>
        <cfvo type="min"/>
        <cfvo type="percentile" val="50"/>
        <cfvo type="max"/>
        <color rgb="FFF8696B"/>
        <color rgb="FFFCFCFF"/>
        <color rgb="FF63BE7B"/>
      </colorScale>
    </cfRule>
  </conditionalFormatting>
  <conditionalFormatting sqref="O246:O252">
    <cfRule type="cellIs" dxfId="1" priority="3" operator="equal">
      <formula>$V$5</formula>
    </cfRule>
  </conditionalFormatting>
  <conditionalFormatting sqref="O246:O252">
    <cfRule type="colorScale" priority="4">
      <colorScale>
        <cfvo type="min"/>
        <cfvo type="percentile" val="50"/>
        <cfvo type="max"/>
        <color rgb="FFF8696B"/>
        <color rgb="FFFCFCFF"/>
        <color rgb="FF63BE7B"/>
      </colorScale>
    </cfRule>
  </conditionalFormatting>
  <conditionalFormatting sqref="O254:O257">
    <cfRule type="cellIs" dxfId="0" priority="1" operator="equal">
      <formula>$V$5</formula>
    </cfRule>
  </conditionalFormatting>
  <conditionalFormatting sqref="O254:O257">
    <cfRule type="colorScale" priority="2">
      <colorScale>
        <cfvo type="min"/>
        <cfvo type="percentile" val="50"/>
        <cfvo type="max"/>
        <color rgb="FFF8696B"/>
        <color rgb="FFFCFCFF"/>
        <color rgb="FF63BE7B"/>
      </colorScale>
    </cfRule>
  </conditionalFormatting>
  <pageMargins left="0.7" right="0.7" top="0.75" bottom="0.75" header="0.3" footer="0.3"/>
  <pageSetup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pane ySplit="2" topLeftCell="A3" activePane="bottomLeft" state="frozen"/>
      <selection pane="bottomLeft" activeCell="A4" sqref="A4"/>
    </sheetView>
  </sheetViews>
  <sheetFormatPr baseColWidth="10" defaultRowHeight="15.75"/>
  <cols>
    <col min="1" max="1" width="56.42578125" style="11" customWidth="1"/>
    <col min="2" max="2" width="57.5703125" style="8" customWidth="1"/>
    <col min="3" max="3" width="12.85546875" style="1" bestFit="1" customWidth="1"/>
    <col min="4" max="6" width="11.42578125" style="1"/>
  </cols>
  <sheetData>
    <row r="1" spans="1:6" ht="94.5" customHeight="1">
      <c r="A1" s="299" t="s">
        <v>46</v>
      </c>
      <c r="B1" s="299"/>
    </row>
    <row r="2" spans="1:6" s="4" customFormat="1" ht="27.75" customHeight="1">
      <c r="A2" s="297" t="s">
        <v>10</v>
      </c>
      <c r="B2" s="297"/>
      <c r="C2" s="2"/>
      <c r="D2" s="2"/>
      <c r="E2" s="2"/>
      <c r="F2" s="2"/>
    </row>
    <row r="3" spans="1:6" s="4" customFormat="1" ht="16.5" customHeight="1">
      <c r="A3" s="298" t="s">
        <v>47</v>
      </c>
      <c r="B3" s="298"/>
      <c r="C3" s="2"/>
      <c r="D3" s="2"/>
      <c r="E3" s="2"/>
      <c r="F3" s="2"/>
    </row>
    <row r="4" spans="1:6" s="5" customFormat="1" ht="34.5" customHeight="1">
      <c r="A4" s="39">
        <f>Evaluacion!AE259</f>
        <v>2000</v>
      </c>
      <c r="B4" s="29">
        <f>Referentes!C22</f>
        <v>0</v>
      </c>
      <c r="C4" s="3"/>
      <c r="D4" s="3"/>
      <c r="E4" s="3"/>
      <c r="F4" s="3"/>
    </row>
    <row r="5" spans="1:6" s="5" customFormat="1" ht="34.5" customHeight="1">
      <c r="A5" s="30" t="s">
        <v>48</v>
      </c>
      <c r="B5" s="28" t="s">
        <v>23</v>
      </c>
      <c r="C5" s="3"/>
      <c r="D5" s="3"/>
      <c r="E5" s="3"/>
      <c r="F5" s="3"/>
    </row>
    <row r="6" spans="1:6" s="5" customFormat="1" ht="19.5" customHeight="1">
      <c r="A6" s="295" t="s">
        <v>49</v>
      </c>
      <c r="B6" s="296"/>
      <c r="C6" s="3"/>
      <c r="D6" s="3"/>
      <c r="E6" s="3"/>
      <c r="F6" s="3"/>
    </row>
    <row r="7" spans="1:6" ht="35.25" customHeight="1">
      <c r="A7" s="294"/>
      <c r="B7" s="294"/>
    </row>
    <row r="8" spans="1:6" ht="15.75" customHeight="1"/>
  </sheetData>
  <mergeCells count="5">
    <mergeCell ref="A7:B7"/>
    <mergeCell ref="A6:B6"/>
    <mergeCell ref="A2:B2"/>
    <mergeCell ref="A3:B3"/>
    <mergeCell ref="A1:B1"/>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15"/>
  <sheetViews>
    <sheetView topLeftCell="A4" workbookViewId="0">
      <selection activeCell="D14" sqref="D14"/>
    </sheetView>
  </sheetViews>
  <sheetFormatPr baseColWidth="10" defaultRowHeight="15"/>
  <cols>
    <col min="1" max="1" width="18.85546875" customWidth="1"/>
    <col min="2" max="2" width="31.42578125" customWidth="1"/>
    <col min="3" max="3" width="15.42578125" customWidth="1"/>
    <col min="4" max="4" width="16.7109375" customWidth="1"/>
    <col min="5" max="5" width="17.28515625" customWidth="1"/>
  </cols>
  <sheetData>
    <row r="3" spans="1:11" ht="30.75">
      <c r="A3" s="304"/>
      <c r="B3" s="305"/>
      <c r="C3" s="305"/>
      <c r="D3" s="305"/>
      <c r="E3" s="305"/>
      <c r="F3" s="16"/>
      <c r="G3" s="16"/>
      <c r="H3" s="16"/>
      <c r="I3" s="16"/>
      <c r="J3" s="16"/>
      <c r="K3" s="16"/>
    </row>
    <row r="4" spans="1:11" ht="18.75">
      <c r="A4" s="306" t="s">
        <v>365</v>
      </c>
      <c r="B4" s="306"/>
      <c r="C4" s="306"/>
      <c r="D4" s="306"/>
      <c r="E4" s="306"/>
    </row>
    <row r="5" spans="1:11" ht="15.75" thickBot="1">
      <c r="F5" s="14"/>
      <c r="G5" s="14"/>
      <c r="H5" s="14"/>
    </row>
    <row r="6" spans="1:11" ht="24.75" thickBot="1">
      <c r="A6" s="53" t="s">
        <v>366</v>
      </c>
      <c r="B6" s="53" t="s">
        <v>367</v>
      </c>
      <c r="C6" s="53" t="s">
        <v>368</v>
      </c>
      <c r="D6" s="53" t="s">
        <v>369</v>
      </c>
      <c r="E6" s="53" t="s">
        <v>370</v>
      </c>
      <c r="F6" s="14"/>
      <c r="G6" s="14"/>
      <c r="H6" s="14"/>
    </row>
    <row r="7" spans="1:11" ht="15.75" thickBot="1">
      <c r="A7" s="307">
        <f>'[1]Datos Generales'!D8</f>
        <v>0</v>
      </c>
      <c r="B7" s="54" t="s">
        <v>420</v>
      </c>
      <c r="C7" s="54">
        <v>590</v>
      </c>
      <c r="D7" s="112">
        <f>Evaluacion!AE120</f>
        <v>590</v>
      </c>
      <c r="E7" s="55">
        <f>D7/C7</f>
        <v>1</v>
      </c>
      <c r="F7" s="56"/>
      <c r="G7" s="40"/>
      <c r="H7" s="57"/>
    </row>
    <row r="8" spans="1:11" ht="15.75" thickBot="1">
      <c r="A8" s="308"/>
      <c r="B8" s="66" t="s">
        <v>421</v>
      </c>
      <c r="C8" s="111">
        <v>350</v>
      </c>
      <c r="D8" s="113">
        <f>Evaluacion!AE163</f>
        <v>350</v>
      </c>
      <c r="E8" s="58">
        <f t="shared" ref="E8:E14" si="0">D8/C8</f>
        <v>1</v>
      </c>
      <c r="F8" s="56"/>
      <c r="G8" s="40"/>
      <c r="H8" s="57"/>
    </row>
    <row r="9" spans="1:11" ht="15.75" thickBot="1">
      <c r="A9" s="308"/>
      <c r="B9" s="54" t="s">
        <v>422</v>
      </c>
      <c r="C9" s="54">
        <v>350</v>
      </c>
      <c r="D9" s="112">
        <f>Evaluacion!AE185</f>
        <v>350</v>
      </c>
      <c r="E9" s="55">
        <f t="shared" si="0"/>
        <v>1</v>
      </c>
      <c r="F9" s="56"/>
      <c r="G9" s="40"/>
      <c r="H9" s="57"/>
    </row>
    <row r="10" spans="1:11" ht="15.75" thickBot="1">
      <c r="A10" s="308"/>
      <c r="B10" s="66" t="s">
        <v>193</v>
      </c>
      <c r="C10" s="111">
        <v>200</v>
      </c>
      <c r="D10" s="113">
        <f>Evaluacion!AE196</f>
        <v>200</v>
      </c>
      <c r="E10" s="58">
        <f t="shared" si="0"/>
        <v>1</v>
      </c>
      <c r="F10" s="56"/>
      <c r="G10" s="40"/>
      <c r="H10" s="57"/>
    </row>
    <row r="11" spans="1:11" ht="15.75" thickBot="1">
      <c r="A11" s="308"/>
      <c r="B11" s="54" t="s">
        <v>206</v>
      </c>
      <c r="C11" s="54">
        <v>250</v>
      </c>
      <c r="D11" s="112">
        <f>Evaluacion!AE223</f>
        <v>250</v>
      </c>
      <c r="E11" s="55">
        <f t="shared" si="0"/>
        <v>1</v>
      </c>
      <c r="F11" s="56"/>
      <c r="G11" s="40"/>
      <c r="H11" s="57"/>
    </row>
    <row r="12" spans="1:11" ht="15.75" thickBot="1">
      <c r="A12" s="308"/>
      <c r="B12" s="66" t="s">
        <v>241</v>
      </c>
      <c r="C12" s="111">
        <v>120</v>
      </c>
      <c r="D12" s="113">
        <f>Evaluacion!AE245</f>
        <v>120</v>
      </c>
      <c r="E12" s="58">
        <f t="shared" si="0"/>
        <v>1</v>
      </c>
      <c r="F12" s="56"/>
      <c r="G12" s="40"/>
      <c r="H12" s="57"/>
    </row>
    <row r="13" spans="1:11" ht="15.75" thickBot="1">
      <c r="A13" s="308"/>
      <c r="B13" s="54" t="s">
        <v>269</v>
      </c>
      <c r="C13" s="54">
        <v>70</v>
      </c>
      <c r="D13" s="112">
        <f>Evaluacion!AE253</f>
        <v>70</v>
      </c>
      <c r="E13" s="55">
        <f t="shared" si="0"/>
        <v>1</v>
      </c>
      <c r="F13" s="56"/>
      <c r="G13" s="40"/>
      <c r="H13" s="57"/>
    </row>
    <row r="14" spans="1:11" ht="15.75" thickBot="1">
      <c r="A14" s="308"/>
      <c r="B14" s="66" t="s">
        <v>284</v>
      </c>
      <c r="C14" s="111">
        <v>70</v>
      </c>
      <c r="D14" s="113">
        <f>Evaluacion!AE258</f>
        <v>70</v>
      </c>
      <c r="E14" s="58">
        <f t="shared" si="0"/>
        <v>1</v>
      </c>
      <c r="F14" s="56"/>
      <c r="G14" s="40"/>
      <c r="H14" s="57"/>
    </row>
    <row r="15" spans="1:11">
      <c r="F15" s="59"/>
      <c r="G15" s="14"/>
      <c r="H15" s="60"/>
    </row>
  </sheetData>
  <mergeCells count="3">
    <mergeCell ref="A3:E3"/>
    <mergeCell ref="A4:E4"/>
    <mergeCell ref="A7:A14"/>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90" zoomScaleNormal="90" workbookViewId="0">
      <pane ySplit="2" topLeftCell="A9" activePane="bottomLeft" state="frozen"/>
      <selection pane="bottomLeft" activeCell="I17" sqref="I17"/>
    </sheetView>
  </sheetViews>
  <sheetFormatPr baseColWidth="10" defaultRowHeight="15.75"/>
  <cols>
    <col min="1" max="1" width="4.7109375" style="11" customWidth="1"/>
    <col min="2" max="2" width="114.140625" style="11" customWidth="1"/>
    <col min="3" max="3" width="8.7109375" style="11" customWidth="1"/>
    <col min="4" max="11" width="11.42578125" style="16"/>
  </cols>
  <sheetData>
    <row r="1" spans="1:11" ht="77.25" customHeight="1">
      <c r="A1" s="304" t="s">
        <v>25</v>
      </c>
      <c r="B1" s="305"/>
      <c r="C1" s="305"/>
    </row>
    <row r="2" spans="1:11" s="18" customFormat="1" ht="26.25" customHeight="1">
      <c r="A2" s="22" t="s">
        <v>1</v>
      </c>
      <c r="B2" s="314" t="s">
        <v>24</v>
      </c>
      <c r="C2" s="315"/>
      <c r="D2" s="17"/>
      <c r="E2" s="17"/>
      <c r="F2" s="17"/>
      <c r="G2" s="17"/>
      <c r="H2" s="17"/>
      <c r="I2" s="17"/>
      <c r="J2" s="17"/>
      <c r="K2" s="17"/>
    </row>
    <row r="3" spans="1:11" ht="23.25" customHeight="1">
      <c r="A3" s="316" t="s">
        <v>51</v>
      </c>
      <c r="B3" s="316"/>
      <c r="C3" s="24">
        <v>0</v>
      </c>
    </row>
    <row r="4" spans="1:11" ht="31.5">
      <c r="A4" s="19">
        <v>1</v>
      </c>
      <c r="B4" s="31" t="s">
        <v>321</v>
      </c>
      <c r="C4" s="23"/>
    </row>
    <row r="5" spans="1:11" ht="31.5">
      <c r="A5" s="19">
        <v>2</v>
      </c>
      <c r="B5" s="31" t="s">
        <v>322</v>
      </c>
      <c r="C5" s="23"/>
    </row>
    <row r="6" spans="1:11" ht="47.25">
      <c r="A6" s="19">
        <v>3</v>
      </c>
      <c r="B6" s="31" t="s">
        <v>323</v>
      </c>
      <c r="C6" s="23"/>
    </row>
    <row r="7" spans="1:11" ht="63">
      <c r="A7" s="19">
        <v>4</v>
      </c>
      <c r="B7" s="31" t="s">
        <v>324</v>
      </c>
      <c r="C7" s="23"/>
    </row>
    <row r="8" spans="1:11" ht="47.25">
      <c r="A8" s="19">
        <v>5</v>
      </c>
      <c r="B8" s="31" t="s">
        <v>325</v>
      </c>
      <c r="C8" s="23"/>
    </row>
    <row r="9" spans="1:11" ht="33" customHeight="1">
      <c r="A9" s="19">
        <v>6</v>
      </c>
      <c r="B9" s="31" t="s">
        <v>326</v>
      </c>
      <c r="C9" s="23"/>
    </row>
    <row r="10" spans="1:11" ht="31.5">
      <c r="A10" s="19">
        <v>7</v>
      </c>
      <c r="B10" s="31" t="s">
        <v>327</v>
      </c>
      <c r="C10" s="23"/>
    </row>
    <row r="11" spans="1:11" ht="31.5">
      <c r="A11" s="19">
        <v>8</v>
      </c>
      <c r="B11" s="31" t="s">
        <v>328</v>
      </c>
      <c r="C11" s="23"/>
    </row>
    <row r="12" spans="1:11" ht="27" customHeight="1">
      <c r="A12" s="316" t="s">
        <v>329</v>
      </c>
      <c r="B12" s="316"/>
      <c r="C12" s="26">
        <v>0</v>
      </c>
      <c r="D12" s="21"/>
    </row>
    <row r="13" spans="1:11">
      <c r="A13" s="19">
        <v>1</v>
      </c>
      <c r="B13" s="31" t="s">
        <v>330</v>
      </c>
      <c r="C13" s="23"/>
      <c r="D13" s="20"/>
    </row>
    <row r="14" spans="1:11">
      <c r="A14" s="19">
        <v>2</v>
      </c>
      <c r="B14" s="31" t="s">
        <v>331</v>
      </c>
      <c r="C14" s="23"/>
      <c r="D14" s="20"/>
    </row>
    <row r="15" spans="1:11">
      <c r="A15" s="19">
        <v>3</v>
      </c>
      <c r="B15" s="32" t="s">
        <v>332</v>
      </c>
      <c r="C15" s="23"/>
      <c r="D15" s="20"/>
    </row>
    <row r="16" spans="1:11">
      <c r="A16" s="19">
        <v>4</v>
      </c>
      <c r="B16" s="31" t="s">
        <v>333</v>
      </c>
      <c r="C16" s="23"/>
    </row>
    <row r="17" spans="1:3" ht="31.5">
      <c r="A17" s="19">
        <v>5</v>
      </c>
      <c r="B17" s="31" t="s">
        <v>334</v>
      </c>
      <c r="C17" s="23"/>
    </row>
    <row r="18" spans="1:3" ht="31.5">
      <c r="A18" s="19">
        <v>6</v>
      </c>
      <c r="B18" s="31" t="s">
        <v>335</v>
      </c>
      <c r="C18" s="23"/>
    </row>
    <row r="19" spans="1:3" ht="31.5">
      <c r="A19" s="19">
        <v>7</v>
      </c>
      <c r="B19" s="31" t="s">
        <v>336</v>
      </c>
      <c r="C19" s="23"/>
    </row>
    <row r="20" spans="1:3">
      <c r="A20" s="19">
        <v>8</v>
      </c>
      <c r="B20" s="31" t="s">
        <v>337</v>
      </c>
      <c r="C20" s="34"/>
    </row>
    <row r="21" spans="1:3">
      <c r="A21" s="19">
        <v>9</v>
      </c>
      <c r="B21" s="11" t="s">
        <v>338</v>
      </c>
      <c r="C21" s="23"/>
    </row>
    <row r="22" spans="1:3" ht="30.75" customHeight="1">
      <c r="A22" s="313" t="s">
        <v>32</v>
      </c>
      <c r="B22" s="313"/>
      <c r="C22" s="27">
        <f>SUM(C3:C21)</f>
        <v>0</v>
      </c>
    </row>
    <row r="23" spans="1:3">
      <c r="C23" s="25"/>
    </row>
  </sheetData>
  <mergeCells count="5">
    <mergeCell ref="A1:C1"/>
    <mergeCell ref="A22:B22"/>
    <mergeCell ref="B2:C2"/>
    <mergeCell ref="A12:B12"/>
    <mergeCell ref="A3:B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90" zoomScaleNormal="90" workbookViewId="0">
      <pane ySplit="2" topLeftCell="A3" activePane="bottomLeft" state="frozen"/>
      <selection pane="bottomLeft" activeCell="D3" sqref="D3"/>
    </sheetView>
  </sheetViews>
  <sheetFormatPr baseColWidth="10" defaultRowHeight="15.75"/>
  <cols>
    <col min="1" max="1" width="4.7109375" style="11" customWidth="1"/>
    <col min="2" max="2" width="114.140625" style="11" customWidth="1"/>
    <col min="3" max="3" width="8.7109375" style="11" customWidth="1"/>
    <col min="4" max="11" width="11.42578125" style="16"/>
  </cols>
  <sheetData>
    <row r="1" spans="1:11" ht="77.25" customHeight="1">
      <c r="A1" s="304" t="s">
        <v>44</v>
      </c>
      <c r="B1" s="305"/>
      <c r="C1" s="305"/>
    </row>
    <row r="2" spans="1:11" s="18" customFormat="1" ht="30" customHeight="1">
      <c r="A2" s="314" t="s">
        <v>45</v>
      </c>
      <c r="B2" s="317"/>
      <c r="C2" s="315"/>
      <c r="D2" s="17"/>
      <c r="E2" s="17"/>
      <c r="F2" s="17"/>
      <c r="G2" s="17"/>
      <c r="H2" s="17"/>
      <c r="I2" s="17"/>
      <c r="J2" s="17"/>
      <c r="K2" s="17"/>
    </row>
    <row r="3" spans="1:11" ht="258" customHeight="1">
      <c r="A3" s="318"/>
      <c r="B3" s="319"/>
      <c r="C3" s="320"/>
    </row>
    <row r="4" spans="1:11" ht="30" customHeight="1">
      <c r="A4" s="314" t="s">
        <v>50</v>
      </c>
      <c r="B4" s="317"/>
      <c r="C4" s="315"/>
    </row>
    <row r="5" spans="1:11" ht="258" customHeight="1">
      <c r="A5" s="318"/>
      <c r="B5" s="319"/>
      <c r="C5" s="320"/>
      <c r="G5"/>
      <c r="H5"/>
      <c r="I5"/>
      <c r="J5"/>
      <c r="K5"/>
    </row>
    <row r="6" spans="1:11">
      <c r="A6" s="16"/>
      <c r="B6" s="16"/>
      <c r="C6" s="16"/>
      <c r="G6"/>
      <c r="H6"/>
      <c r="I6"/>
      <c r="J6"/>
      <c r="K6"/>
    </row>
    <row r="7" spans="1:11">
      <c r="A7" s="16"/>
      <c r="B7" s="16"/>
      <c r="C7" s="16"/>
      <c r="G7"/>
      <c r="H7"/>
      <c r="I7"/>
      <c r="J7"/>
      <c r="K7"/>
    </row>
    <row r="8" spans="1:11">
      <c r="A8" s="16"/>
      <c r="B8" s="16"/>
      <c r="C8" s="16"/>
      <c r="G8"/>
      <c r="H8"/>
      <c r="I8"/>
      <c r="J8"/>
      <c r="K8"/>
    </row>
    <row r="9" spans="1:11">
      <c r="A9" s="16"/>
      <c r="B9" s="16"/>
      <c r="C9" s="16"/>
      <c r="G9"/>
      <c r="H9"/>
      <c r="I9"/>
      <c r="J9"/>
      <c r="K9"/>
    </row>
    <row r="10" spans="1:11">
      <c r="A10" s="16"/>
      <c r="B10" s="16"/>
      <c r="C10" s="16"/>
      <c r="G10"/>
      <c r="H10"/>
      <c r="I10"/>
      <c r="J10"/>
      <c r="K10"/>
    </row>
    <row r="11" spans="1:11">
      <c r="C11" s="25"/>
    </row>
  </sheetData>
  <mergeCells count="5">
    <mergeCell ref="A1:C1"/>
    <mergeCell ref="A2:C2"/>
    <mergeCell ref="A3:C3"/>
    <mergeCell ref="A4:C4"/>
    <mergeCell ref="A5:C5"/>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Instrucciones</vt:lpstr>
      <vt:lpstr>Marco Legal y Normativo</vt:lpstr>
      <vt:lpstr>Solicitud de Adhesión</vt:lpstr>
      <vt:lpstr>Tabla de puntuación</vt:lpstr>
      <vt:lpstr>Evaluacion</vt:lpstr>
      <vt:lpstr>Calificacion</vt:lpstr>
      <vt:lpstr>Segunda condicionante</vt:lpstr>
      <vt:lpstr>Referentes</vt:lpstr>
      <vt:lpstr>Comentarios</vt:lpstr>
      <vt:lpstr>Calificacion!Área_de_impresión</vt:lpstr>
      <vt:lpstr>Comentarios!Área_de_impresión</vt:lpstr>
      <vt:lpstr>Evaluacion!Área_de_impresión</vt:lpstr>
      <vt:lpstr>Instrucciones!Área_de_impresión</vt:lpstr>
      <vt:lpstr>'Marco Legal y Normativo'!Área_de_impresión</vt:lpstr>
      <vt:lpstr>Referentes!Área_de_impresión</vt:lpstr>
      <vt:lpstr>'Solicitud de Adhesión'!Área_de_impresión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Becerra García</dc:creator>
  <cp:lastModifiedBy>María Magdalena Rabanal Romero</cp:lastModifiedBy>
  <cp:lastPrinted>2015-12-28T17:56:28Z</cp:lastPrinted>
  <dcterms:created xsi:type="dcterms:W3CDTF">2014-10-13T14:49:42Z</dcterms:created>
  <dcterms:modified xsi:type="dcterms:W3CDTF">2016-10-10T18:55:32Z</dcterms:modified>
</cp:coreProperties>
</file>